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15600" windowHeight="8310" tabRatio="305" firstSheet="2" activeTab="2"/>
  </bookViews>
  <sheets>
    <sheet name="Graph2" sheetId="24" r:id="rId1"/>
    <sheet name="Graph1" sheetId="23" r:id="rId2"/>
    <sheet name="Open Quals" sheetId="8" r:id="rId3"/>
    <sheet name="Open Elims" sheetId="22" r:id="rId4"/>
  </sheets>
  <definedNames>
    <definedName name="_xlnm.Print_Area" localSheetId="3">'Open Elims'!$A$1:$R$128</definedName>
    <definedName name="_xlnm.Print_Area" localSheetId="2">'Open Quals'!$A$1:$AQ$51</definedName>
    <definedName name="_xlnm.Print_Titles" localSheetId="3">'Open Elims'!$1:$6</definedName>
    <definedName name="_xlnm.Print_Titles" localSheetId="2">'Open Quals'!$1:$11</definedName>
  </definedNames>
  <calcPr calcId="125725"/>
</workbook>
</file>

<file path=xl/calcChain.xml><?xml version="1.0" encoding="utf-8"?>
<calcChain xmlns="http://schemas.openxmlformats.org/spreadsheetml/2006/main">
  <c r="C3" i="22"/>
  <c r="C2"/>
  <c r="C1"/>
  <c r="F8" a="1"/>
  <c r="F8" s="1"/>
  <c r="M8" a="1"/>
  <c r="M8" s="1"/>
  <c r="R9" a="1"/>
  <c r="F43" a="1"/>
  <c r="F43" s="1"/>
  <c r="M43" a="1"/>
  <c r="M43" s="1"/>
  <c r="R44" a="1"/>
  <c r="F62" a="1"/>
  <c r="F62" s="1"/>
  <c r="M62" a="1"/>
  <c r="M62" s="1"/>
  <c r="R63" a="1"/>
  <c r="F73" a="1"/>
  <c r="F73" s="1"/>
  <c r="M73" a="1"/>
  <c r="F80" a="1"/>
  <c r="F80" s="1"/>
  <c r="M80" a="1"/>
  <c r="M80" s="1"/>
  <c r="F85" a="1"/>
  <c r="M85" a="1"/>
  <c r="M85" s="1"/>
  <c r="G12" i="8" a="1"/>
  <c r="G12" s="1"/>
  <c r="M12" a="1"/>
  <c r="M43" s="1"/>
  <c r="S12" a="1"/>
  <c r="S12" s="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P51"/>
  <c r="AK51"/>
  <c r="P52"/>
  <c r="AK52"/>
  <c r="P53"/>
  <c r="AK53"/>
  <c r="P54"/>
  <c r="AK54"/>
  <c r="P55"/>
  <c r="AK55"/>
  <c r="P56"/>
  <c r="AK56"/>
  <c r="P57"/>
  <c r="AK57"/>
  <c r="P58"/>
  <c r="AK58"/>
  <c r="P59"/>
  <c r="AK59"/>
  <c r="P60"/>
  <c r="AK60"/>
  <c r="P61"/>
  <c r="AK61"/>
  <c r="P62"/>
  <c r="AK62"/>
  <c r="P63"/>
  <c r="AK63"/>
  <c r="P64"/>
  <c r="AK64"/>
  <c r="P65"/>
  <c r="AK65"/>
  <c r="P66"/>
  <c r="AK66"/>
  <c r="P67"/>
  <c r="AK67"/>
  <c r="P68"/>
  <c r="AK68"/>
  <c r="P69"/>
  <c r="AK69"/>
  <c r="P70"/>
  <c r="AK70"/>
  <c r="P71"/>
  <c r="AK71"/>
  <c r="P72"/>
  <c r="AK72"/>
  <c r="P73"/>
  <c r="AK73"/>
  <c r="P74"/>
  <c r="AK74"/>
  <c r="P75"/>
  <c r="AK75"/>
  <c r="P76"/>
  <c r="AK76"/>
  <c r="P77"/>
  <c r="AK77"/>
  <c r="P78"/>
  <c r="AK78"/>
  <c r="P79"/>
  <c r="AK79"/>
  <c r="P80"/>
  <c r="AK80"/>
  <c r="P81"/>
  <c r="AK81"/>
  <c r="P82"/>
  <c r="AK82"/>
  <c r="P83"/>
  <c r="AK83"/>
  <c r="P84"/>
  <c r="AK84"/>
  <c r="P85"/>
  <c r="AK85"/>
  <c r="P86"/>
  <c r="AK86"/>
  <c r="P87"/>
  <c r="AK87"/>
  <c r="P88"/>
  <c r="AK88"/>
  <c r="P89"/>
  <c r="AK89"/>
  <c r="P90"/>
  <c r="AK90"/>
  <c r="P91"/>
  <c r="AK91"/>
  <c r="P92"/>
  <c r="AK92"/>
  <c r="P93"/>
  <c r="AK93"/>
  <c r="P94"/>
  <c r="AK94"/>
  <c r="P95"/>
  <c r="AK95"/>
  <c r="P96"/>
  <c r="AK96"/>
  <c r="P97"/>
  <c r="AK97"/>
  <c r="P98"/>
  <c r="AK98"/>
  <c r="P99"/>
  <c r="AK99"/>
  <c r="P100"/>
  <c r="AK100"/>
  <c r="P101"/>
  <c r="AK101"/>
  <c r="P102"/>
  <c r="AK102"/>
  <c r="P103"/>
  <c r="AK103"/>
  <c r="P104"/>
  <c r="AK104"/>
  <c r="P105"/>
  <c r="AK105"/>
  <c r="P106"/>
  <c r="AK106"/>
  <c r="P107"/>
  <c r="AK107"/>
  <c r="P108"/>
  <c r="AK108"/>
  <c r="P109"/>
  <c r="AK109"/>
  <c r="P110"/>
  <c r="AK110"/>
  <c r="P111"/>
  <c r="AK111"/>
  <c r="F74" i="22" l="1"/>
  <c r="I74"/>
  <c r="F64"/>
  <c r="F63"/>
  <c r="I63" s="1"/>
  <c r="H63" s="1"/>
  <c r="F48"/>
  <c r="F44"/>
  <c r="F52"/>
  <c r="I44"/>
  <c r="H44" s="1"/>
  <c r="F51"/>
  <c r="F38"/>
  <c r="M9"/>
  <c r="F39"/>
  <c r="F36"/>
  <c r="F9"/>
  <c r="F37"/>
  <c r="F35"/>
  <c r="F65"/>
  <c r="F34"/>
  <c r="M64"/>
  <c r="M108" i="8"/>
  <c r="M104"/>
  <c r="M100"/>
  <c r="M96"/>
  <c r="M92"/>
  <c r="M88"/>
  <c r="M84"/>
  <c r="M80"/>
  <c r="M76"/>
  <c r="M72"/>
  <c r="M68"/>
  <c r="M64"/>
  <c r="M60"/>
  <c r="M56"/>
  <c r="M52"/>
  <c r="M48"/>
  <c r="M44"/>
  <c r="M110"/>
  <c r="M106"/>
  <c r="M102"/>
  <c r="M98"/>
  <c r="M94"/>
  <c r="M90"/>
  <c r="M86"/>
  <c r="M82"/>
  <c r="M78"/>
  <c r="M74"/>
  <c r="M70"/>
  <c r="M66"/>
  <c r="M62"/>
  <c r="M58"/>
  <c r="M54"/>
  <c r="M50"/>
  <c r="M46"/>
  <c r="G109"/>
  <c r="G108"/>
  <c r="G105"/>
  <c r="G104"/>
  <c r="G101"/>
  <c r="G100"/>
  <c r="G97"/>
  <c r="G96"/>
  <c r="G93"/>
  <c r="G92"/>
  <c r="G89"/>
  <c r="G88"/>
  <c r="G85"/>
  <c r="G84"/>
  <c r="G81"/>
  <c r="G80"/>
  <c r="G77"/>
  <c r="G76"/>
  <c r="G73"/>
  <c r="G72"/>
  <c r="G69"/>
  <c r="G68"/>
  <c r="G65"/>
  <c r="G64"/>
  <c r="G61"/>
  <c r="G60"/>
  <c r="G57"/>
  <c r="G56"/>
  <c r="G53"/>
  <c r="G52"/>
  <c r="G49"/>
  <c r="G48"/>
  <c r="P48" s="1"/>
  <c r="G45"/>
  <c r="G44"/>
  <c r="G111"/>
  <c r="G110"/>
  <c r="G107"/>
  <c r="G106"/>
  <c r="G103"/>
  <c r="G102"/>
  <c r="G99"/>
  <c r="G98"/>
  <c r="G95"/>
  <c r="G94"/>
  <c r="G91"/>
  <c r="G90"/>
  <c r="G87"/>
  <c r="G86"/>
  <c r="G83"/>
  <c r="G82"/>
  <c r="G79"/>
  <c r="G78"/>
  <c r="G75"/>
  <c r="G74"/>
  <c r="G71"/>
  <c r="G70"/>
  <c r="G67"/>
  <c r="G66"/>
  <c r="G63"/>
  <c r="G62"/>
  <c r="G59"/>
  <c r="G58"/>
  <c r="G55"/>
  <c r="G54"/>
  <c r="G51"/>
  <c r="G50"/>
  <c r="G47"/>
  <c r="G46"/>
  <c r="P46" s="1"/>
  <c r="G43"/>
  <c r="P43" s="1"/>
  <c r="M27" i="22"/>
  <c r="F27"/>
  <c r="M26"/>
  <c r="F26"/>
  <c r="M25"/>
  <c r="F25"/>
  <c r="M24"/>
  <c r="F24"/>
  <c r="M23"/>
  <c r="F23"/>
  <c r="M22"/>
  <c r="F22"/>
  <c r="M58"/>
  <c r="M51"/>
  <c r="M50"/>
  <c r="F66"/>
  <c r="F16"/>
  <c r="M15"/>
  <c r="F15"/>
  <c r="M14"/>
  <c r="F14"/>
  <c r="S111" i="8"/>
  <c r="S110"/>
  <c r="S107"/>
  <c r="S106"/>
  <c r="S103"/>
  <c r="S102"/>
  <c r="S99"/>
  <c r="S98"/>
  <c r="S95"/>
  <c r="S94"/>
  <c r="S91"/>
  <c r="S90"/>
  <c r="S87"/>
  <c r="S86"/>
  <c r="S83"/>
  <c r="S82"/>
  <c r="S79"/>
  <c r="S78"/>
  <c r="S75"/>
  <c r="S74"/>
  <c r="S71"/>
  <c r="S70"/>
  <c r="S67"/>
  <c r="S66"/>
  <c r="S63"/>
  <c r="S62"/>
  <c r="S59"/>
  <c r="S58"/>
  <c r="S55"/>
  <c r="S54"/>
  <c r="S51"/>
  <c r="S50"/>
  <c r="S47"/>
  <c r="S46"/>
  <c r="S43"/>
  <c r="S42"/>
  <c r="S40"/>
  <c r="S38"/>
  <c r="S36"/>
  <c r="S34"/>
  <c r="S32"/>
  <c r="S30"/>
  <c r="S28"/>
  <c r="S26"/>
  <c r="S24"/>
  <c r="S22"/>
  <c r="S20"/>
  <c r="S18"/>
  <c r="S16"/>
  <c r="S14"/>
  <c r="S109"/>
  <c r="S108"/>
  <c r="S105"/>
  <c r="S104"/>
  <c r="S101"/>
  <c r="S100"/>
  <c r="S97"/>
  <c r="S96"/>
  <c r="S93"/>
  <c r="S92"/>
  <c r="S89"/>
  <c r="S88"/>
  <c r="S85"/>
  <c r="S84"/>
  <c r="S81"/>
  <c r="S80"/>
  <c r="S77"/>
  <c r="S76"/>
  <c r="S73"/>
  <c r="S72"/>
  <c r="S69"/>
  <c r="S68"/>
  <c r="S65"/>
  <c r="S64"/>
  <c r="S61"/>
  <c r="S60"/>
  <c r="S57"/>
  <c r="S56"/>
  <c r="S53"/>
  <c r="S52"/>
  <c r="S49"/>
  <c r="S48"/>
  <c r="S45"/>
  <c r="S44"/>
  <c r="S41"/>
  <c r="S39"/>
  <c r="S37"/>
  <c r="S35"/>
  <c r="S33"/>
  <c r="S31"/>
  <c r="S29"/>
  <c r="S27"/>
  <c r="S25"/>
  <c r="S23"/>
  <c r="S21"/>
  <c r="S19"/>
  <c r="S17"/>
  <c r="S15"/>
  <c r="S13"/>
  <c r="M37" i="22"/>
  <c r="M36"/>
  <c r="M35"/>
  <c r="M34"/>
  <c r="M33"/>
  <c r="F19"/>
  <c r="F11"/>
  <c r="F69"/>
  <c r="M68"/>
  <c r="F68"/>
  <c r="M67"/>
  <c r="F67"/>
  <c r="M39"/>
  <c r="M38"/>
  <c r="F33"/>
  <c r="M32"/>
  <c r="F32"/>
  <c r="M31"/>
  <c r="F31"/>
  <c r="M30"/>
  <c r="F30"/>
  <c r="M29"/>
  <c r="F29"/>
  <c r="M28"/>
  <c r="F28"/>
  <c r="M21"/>
  <c r="F21"/>
  <c r="M20"/>
  <c r="F20"/>
  <c r="F18"/>
  <c r="M17"/>
  <c r="F17"/>
  <c r="F13"/>
  <c r="M12"/>
  <c r="F12"/>
  <c r="F10"/>
  <c r="M111" i="8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86" i="22"/>
  <c r="N85" s="1" a="1"/>
  <c r="M81"/>
  <c r="N80" s="1" a="1"/>
  <c r="F76"/>
  <c r="M56"/>
  <c r="F54"/>
  <c r="M53"/>
  <c r="F53"/>
  <c r="F81"/>
  <c r="G80" s="1" a="1"/>
  <c r="F75"/>
  <c r="F58"/>
  <c r="M57"/>
  <c r="F57"/>
  <c r="F56"/>
  <c r="M55"/>
  <c r="F55"/>
  <c r="M54"/>
  <c r="M52"/>
  <c r="F50"/>
  <c r="M49"/>
  <c r="F49"/>
  <c r="M48"/>
  <c r="F47"/>
  <c r="F46"/>
  <c r="M45"/>
  <c r="F45"/>
  <c r="M19"/>
  <c r="M18"/>
  <c r="M16"/>
  <c r="M13"/>
  <c r="M11"/>
  <c r="M10"/>
  <c r="U92" i="8"/>
  <c r="AC92"/>
  <c r="U91"/>
  <c r="AC91"/>
  <c r="U90"/>
  <c r="AC90"/>
  <c r="U89"/>
  <c r="AC89"/>
  <c r="U88"/>
  <c r="AC88"/>
  <c r="U87"/>
  <c r="AC87"/>
  <c r="U86"/>
  <c r="AC86"/>
  <c r="U85"/>
  <c r="AC85"/>
  <c r="U84"/>
  <c r="AC84"/>
  <c r="U83"/>
  <c r="AC83"/>
  <c r="U82"/>
  <c r="AC82"/>
  <c r="U81"/>
  <c r="AC81"/>
  <c r="U80"/>
  <c r="AC80"/>
  <c r="U79"/>
  <c r="AC79"/>
  <c r="U78"/>
  <c r="AC78"/>
  <c r="U77"/>
  <c r="AC77"/>
  <c r="U76"/>
  <c r="AC76"/>
  <c r="U111"/>
  <c r="AC111"/>
  <c r="U110"/>
  <c r="AC110"/>
  <c r="U109"/>
  <c r="AC109"/>
  <c r="U108"/>
  <c r="AC108"/>
  <c r="U107"/>
  <c r="AC107"/>
  <c r="U106"/>
  <c r="AC106"/>
  <c r="U105"/>
  <c r="AC105"/>
  <c r="U104"/>
  <c r="AC104"/>
  <c r="U103"/>
  <c r="AC103"/>
  <c r="U102"/>
  <c r="AC102"/>
  <c r="U101"/>
  <c r="AC101"/>
  <c r="U100"/>
  <c r="AC100"/>
  <c r="U99"/>
  <c r="AC99"/>
  <c r="U98"/>
  <c r="AC98"/>
  <c r="U97"/>
  <c r="AC97"/>
  <c r="U96"/>
  <c r="AC96"/>
  <c r="U95"/>
  <c r="AC95"/>
  <c r="U94"/>
  <c r="AC94"/>
  <c r="U93"/>
  <c r="AC93"/>
  <c r="U75"/>
  <c r="AC75"/>
  <c r="U74"/>
  <c r="AC74"/>
  <c r="U73"/>
  <c r="AC73"/>
  <c r="U72"/>
  <c r="AC72"/>
  <c r="U71"/>
  <c r="AC71"/>
  <c r="U70"/>
  <c r="AC70"/>
  <c r="U69"/>
  <c r="AC69"/>
  <c r="U68"/>
  <c r="AC68"/>
  <c r="U67"/>
  <c r="AC67"/>
  <c r="U66"/>
  <c r="AC66"/>
  <c r="U65"/>
  <c r="AC65"/>
  <c r="U64"/>
  <c r="AC64"/>
  <c r="U63"/>
  <c r="AC63"/>
  <c r="U62"/>
  <c r="AC62"/>
  <c r="U61"/>
  <c r="AC61"/>
  <c r="U60"/>
  <c r="AC60"/>
  <c r="U59"/>
  <c r="AC59"/>
  <c r="U58"/>
  <c r="AC58"/>
  <c r="U57"/>
  <c r="AC57"/>
  <c r="U56"/>
  <c r="AC56"/>
  <c r="U55"/>
  <c r="AC55"/>
  <c r="U54"/>
  <c r="AC54"/>
  <c r="U53"/>
  <c r="AC53"/>
  <c r="U52"/>
  <c r="AC52"/>
  <c r="U51"/>
  <c r="AC51"/>
  <c r="T12" a="1"/>
  <c r="M12"/>
  <c r="P12" s="1"/>
  <c r="U12" s="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73" i="22"/>
  <c r="M74"/>
  <c r="G73" a="1"/>
  <c r="H74"/>
  <c r="F85"/>
  <c r="F86"/>
  <c r="G42" i="8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M76" i="22"/>
  <c r="M75"/>
  <c r="M69"/>
  <c r="M66"/>
  <c r="M65"/>
  <c r="M63"/>
  <c r="P63" s="1"/>
  <c r="M47"/>
  <c r="M46"/>
  <c r="M44"/>
  <c r="P86" l="1"/>
  <c r="O86" s="1"/>
  <c r="P81"/>
  <c r="O81" s="1"/>
  <c r="I86"/>
  <c r="I81"/>
  <c r="P76"/>
  <c r="P74"/>
  <c r="I76"/>
  <c r="H76" s="1"/>
  <c r="P69"/>
  <c r="O69" s="1"/>
  <c r="P67"/>
  <c r="O67" s="1"/>
  <c r="P65"/>
  <c r="O65" s="1"/>
  <c r="I69"/>
  <c r="H69" s="1"/>
  <c r="I67"/>
  <c r="H67" s="1"/>
  <c r="I65"/>
  <c r="H65" s="1"/>
  <c r="G62" a="1"/>
  <c r="P58"/>
  <c r="P56"/>
  <c r="O56" s="1"/>
  <c r="P54"/>
  <c r="O54" s="1"/>
  <c r="P52"/>
  <c r="O52"/>
  <c r="P50"/>
  <c r="O50" s="1"/>
  <c r="P48"/>
  <c r="O48" s="1"/>
  <c r="P46"/>
  <c r="O46"/>
  <c r="P44"/>
  <c r="O44" s="1"/>
  <c r="O58"/>
  <c r="I56"/>
  <c r="H56" s="1"/>
  <c r="I58"/>
  <c r="H58" s="1"/>
  <c r="I54"/>
  <c r="H54" s="1"/>
  <c r="I52"/>
  <c r="H52" s="1"/>
  <c r="I50"/>
  <c r="H50" s="1"/>
  <c r="I48"/>
  <c r="H48" s="1"/>
  <c r="I46"/>
  <c r="H46" s="1"/>
  <c r="P39"/>
  <c r="P37"/>
  <c r="P35"/>
  <c r="O35" s="1"/>
  <c r="P33"/>
  <c r="P31"/>
  <c r="O31" s="1"/>
  <c r="P29"/>
  <c r="O29" s="1"/>
  <c r="P27"/>
  <c r="O27" s="1"/>
  <c r="P25"/>
  <c r="O25" s="1"/>
  <c r="P23"/>
  <c r="O23" s="1"/>
  <c r="P21"/>
  <c r="O21" s="1"/>
  <c r="P19"/>
  <c r="P17"/>
  <c r="O17" s="1"/>
  <c r="P15"/>
  <c r="O15" s="1"/>
  <c r="P13"/>
  <c r="O13" s="1"/>
  <c r="P9"/>
  <c r="O9" s="1"/>
  <c r="O33"/>
  <c r="I39"/>
  <c r="H39" s="1"/>
  <c r="I37"/>
  <c r="H37" s="1"/>
  <c r="I35"/>
  <c r="H35" s="1"/>
  <c r="I33"/>
  <c r="H33" s="1"/>
  <c r="I31"/>
  <c r="H31" s="1"/>
  <c r="I29"/>
  <c r="H29" s="1"/>
  <c r="I27"/>
  <c r="H27" s="1"/>
  <c r="G8" a="1"/>
  <c r="G10" s="1"/>
  <c r="I9"/>
  <c r="H9" s="1"/>
  <c r="I25"/>
  <c r="H25" s="1"/>
  <c r="I23"/>
  <c r="H23" s="1"/>
  <c r="I21"/>
  <c r="H21" s="1"/>
  <c r="I19"/>
  <c r="H19" s="1"/>
  <c r="I17"/>
  <c r="H17" s="1"/>
  <c r="I15"/>
  <c r="H15" s="1"/>
  <c r="I13"/>
  <c r="H13" s="1"/>
  <c r="P11"/>
  <c r="O39"/>
  <c r="O37"/>
  <c r="I11"/>
  <c r="H11" s="1"/>
  <c r="P13" i="8"/>
  <c r="U13" s="1"/>
  <c r="P15"/>
  <c r="T15" s="1"/>
  <c r="P17"/>
  <c r="P19"/>
  <c r="T19" s="1"/>
  <c r="P21"/>
  <c r="T21" s="1"/>
  <c r="P23"/>
  <c r="T23" s="1"/>
  <c r="P25"/>
  <c r="T25" s="1"/>
  <c r="P27"/>
  <c r="T27" s="1"/>
  <c r="P29"/>
  <c r="T29" s="1"/>
  <c r="P31"/>
  <c r="T31" s="1"/>
  <c r="P33"/>
  <c r="T33" s="1"/>
  <c r="P35"/>
  <c r="T35" s="1"/>
  <c r="P37"/>
  <c r="T37" s="1"/>
  <c r="P39"/>
  <c r="T39" s="1"/>
  <c r="P41"/>
  <c r="T41" s="1"/>
  <c r="P50"/>
  <c r="T50" s="1"/>
  <c r="P44"/>
  <c r="T44" s="1"/>
  <c r="P30"/>
  <c r="T30" s="1"/>
  <c r="P32"/>
  <c r="T32" s="1"/>
  <c r="P34"/>
  <c r="T34" s="1"/>
  <c r="P36"/>
  <c r="T36" s="1"/>
  <c r="P38"/>
  <c r="T38" s="1"/>
  <c r="P40"/>
  <c r="T40" s="1"/>
  <c r="P42"/>
  <c r="T42" s="1"/>
  <c r="P47"/>
  <c r="T47" s="1"/>
  <c r="P45"/>
  <c r="T45" s="1"/>
  <c r="P49"/>
  <c r="T49" s="1"/>
  <c r="P14"/>
  <c r="P16"/>
  <c r="T16" s="1"/>
  <c r="P18"/>
  <c r="P20"/>
  <c r="P22"/>
  <c r="P24"/>
  <c r="T24" s="1"/>
  <c r="P26"/>
  <c r="P28"/>
  <c r="T28" s="1"/>
  <c r="N80" i="22"/>
  <c r="N81"/>
  <c r="O11"/>
  <c r="N62" a="1"/>
  <c r="N64" s="1"/>
  <c r="O76"/>
  <c r="H81"/>
  <c r="G81"/>
  <c r="G80"/>
  <c r="N8" a="1"/>
  <c r="O19"/>
  <c r="G43" a="1"/>
  <c r="G76"/>
  <c r="G75"/>
  <c r="G73"/>
  <c r="G74"/>
  <c r="O74"/>
  <c r="N73" a="1"/>
  <c r="N86"/>
  <c r="N85"/>
  <c r="T12" i="8"/>
  <c r="T17"/>
  <c r="T43"/>
  <c r="T46"/>
  <c r="T48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104"/>
  <c r="T105"/>
  <c r="T106"/>
  <c r="T107"/>
  <c r="T108"/>
  <c r="T110"/>
  <c r="T111"/>
  <c r="T93"/>
  <c r="T94"/>
  <c r="T95"/>
  <c r="T96"/>
  <c r="T97"/>
  <c r="T98"/>
  <c r="T99"/>
  <c r="T100"/>
  <c r="T101"/>
  <c r="T102"/>
  <c r="T103"/>
  <c r="T109"/>
  <c r="H12" a="1"/>
  <c r="N43" i="22" a="1"/>
  <c r="O63"/>
  <c r="H86"/>
  <c r="G85" a="1"/>
  <c r="N12" i="8" a="1"/>
  <c r="G8" i="22" l="1"/>
  <c r="N66"/>
  <c r="N63"/>
  <c r="N67"/>
  <c r="N62"/>
  <c r="N69"/>
  <c r="N65"/>
  <c r="N68"/>
  <c r="G66"/>
  <c r="G62"/>
  <c r="G64"/>
  <c r="G68"/>
  <c r="G67"/>
  <c r="G65"/>
  <c r="G69"/>
  <c r="G63"/>
  <c r="G12"/>
  <c r="G28"/>
  <c r="G25"/>
  <c r="G20"/>
  <c r="G9"/>
  <c r="G17"/>
  <c r="G33"/>
  <c r="G32"/>
  <c r="G24"/>
  <c r="G16"/>
  <c r="G29"/>
  <c r="G21"/>
  <c r="G13"/>
  <c r="G36"/>
  <c r="G37"/>
  <c r="G39"/>
  <c r="G35"/>
  <c r="G31"/>
  <c r="G27"/>
  <c r="G23"/>
  <c r="G19"/>
  <c r="G15"/>
  <c r="G11"/>
  <c r="G38"/>
  <c r="G34"/>
  <c r="G30"/>
  <c r="G26"/>
  <c r="G22"/>
  <c r="G18"/>
  <c r="G14"/>
  <c r="T13" i="8"/>
  <c r="U15"/>
  <c r="U50"/>
  <c r="U49"/>
  <c r="U48"/>
  <c r="U47"/>
  <c r="U46"/>
  <c r="U45"/>
  <c r="U44"/>
  <c r="U43"/>
  <c r="U23"/>
  <c r="U42"/>
  <c r="U41"/>
  <c r="U40"/>
  <c r="U39"/>
  <c r="U38"/>
  <c r="U37"/>
  <c r="U35"/>
  <c r="U36"/>
  <c r="U34"/>
  <c r="U33"/>
  <c r="U32"/>
  <c r="U31"/>
  <c r="U29"/>
  <c r="U30"/>
  <c r="U20"/>
  <c r="U27"/>
  <c r="T20"/>
  <c r="U26"/>
  <c r="U22"/>
  <c r="U18"/>
  <c r="U25"/>
  <c r="T26"/>
  <c r="T22"/>
  <c r="T18"/>
  <c r="T14"/>
  <c r="U17"/>
  <c r="U21"/>
  <c r="U24"/>
  <c r="O12" a="1"/>
  <c r="O12" s="1"/>
  <c r="U14"/>
  <c r="U16"/>
  <c r="U19"/>
  <c r="U28"/>
  <c r="N13" i="22"/>
  <c r="N17"/>
  <c r="N21"/>
  <c r="N25"/>
  <c r="N29"/>
  <c r="N33"/>
  <c r="N37"/>
  <c r="N9"/>
  <c r="N11"/>
  <c r="N15"/>
  <c r="N19"/>
  <c r="N23"/>
  <c r="N27"/>
  <c r="N31"/>
  <c r="N35"/>
  <c r="N39"/>
  <c r="N12"/>
  <c r="N16"/>
  <c r="N20"/>
  <c r="N24"/>
  <c r="N28"/>
  <c r="N32"/>
  <c r="N36"/>
  <c r="N8"/>
  <c r="N10"/>
  <c r="N14"/>
  <c r="N18"/>
  <c r="N22"/>
  <c r="N26"/>
  <c r="N30"/>
  <c r="N34"/>
  <c r="N38"/>
  <c r="G48"/>
  <c r="G52"/>
  <c r="G56"/>
  <c r="G44"/>
  <c r="G46"/>
  <c r="G50"/>
  <c r="G54"/>
  <c r="G58"/>
  <c r="G47"/>
  <c r="G51"/>
  <c r="G55"/>
  <c r="G43"/>
  <c r="G45"/>
  <c r="G49"/>
  <c r="G53"/>
  <c r="G57"/>
  <c r="G85"/>
  <c r="G86"/>
  <c r="H12" i="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104"/>
  <c r="H106"/>
  <c r="H108"/>
  <c r="H109"/>
  <c r="H111"/>
  <c r="H94"/>
  <c r="H95"/>
  <c r="H96"/>
  <c r="H97"/>
  <c r="H98"/>
  <c r="H99"/>
  <c r="H100"/>
  <c r="H101"/>
  <c r="H102"/>
  <c r="H103"/>
  <c r="H105"/>
  <c r="H107"/>
  <c r="H11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104"/>
  <c r="N105"/>
  <c r="N107"/>
  <c r="N110"/>
  <c r="N111"/>
  <c r="N93"/>
  <c r="N94"/>
  <c r="N95"/>
  <c r="N96"/>
  <c r="N97"/>
  <c r="N98"/>
  <c r="N99"/>
  <c r="N100"/>
  <c r="N101"/>
  <c r="N102"/>
  <c r="N103"/>
  <c r="N106"/>
  <c r="N108"/>
  <c r="N109"/>
  <c r="N43" i="22"/>
  <c r="N45"/>
  <c r="N48"/>
  <c r="N49"/>
  <c r="N52"/>
  <c r="N53"/>
  <c r="N56"/>
  <c r="N57"/>
  <c r="N44"/>
  <c r="N46"/>
  <c r="N47"/>
  <c r="N50"/>
  <c r="N51"/>
  <c r="N54"/>
  <c r="N55"/>
  <c r="N58"/>
  <c r="N73"/>
  <c r="N75"/>
  <c r="N76"/>
  <c r="N74"/>
  <c r="O16" i="8" l="1"/>
  <c r="O20"/>
  <c r="O24"/>
  <c r="O28"/>
  <c r="O32"/>
  <c r="O36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3"/>
  <c r="O21"/>
  <c r="O29"/>
  <c r="O37"/>
  <c r="O45"/>
  <c r="O53"/>
  <c r="O61"/>
  <c r="O69"/>
  <c r="O77"/>
  <c r="O85"/>
  <c r="O93"/>
  <c r="O101"/>
  <c r="O109"/>
  <c r="O23"/>
  <c r="O39"/>
  <c r="O55"/>
  <c r="O71"/>
  <c r="O87"/>
  <c r="O103"/>
  <c r="O19"/>
  <c r="O35"/>
  <c r="O51"/>
  <c r="O67"/>
  <c r="O83"/>
  <c r="O99"/>
  <c r="O14"/>
  <c r="O18"/>
  <c r="O22"/>
  <c r="O26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7"/>
  <c r="O25"/>
  <c r="O33"/>
  <c r="O41"/>
  <c r="O49"/>
  <c r="O57"/>
  <c r="O65"/>
  <c r="O73"/>
  <c r="O81"/>
  <c r="O89"/>
  <c r="O97"/>
  <c r="O105"/>
  <c r="O15"/>
  <c r="O31"/>
  <c r="O47"/>
  <c r="O63"/>
  <c r="O79"/>
  <c r="O95"/>
  <c r="O111"/>
  <c r="O27"/>
  <c r="O43"/>
  <c r="O59"/>
  <c r="O75"/>
  <c r="O91"/>
  <c r="O107"/>
  <c r="V12" l="1" a="1"/>
  <c r="V12" s="1"/>
  <c r="AF12" s="1" a="1"/>
  <c r="AH12" l="1" a="1"/>
  <c r="AD12" a="1"/>
  <c r="V16"/>
  <c r="V20"/>
  <c r="V24"/>
  <c r="V28"/>
  <c r="V32"/>
  <c r="V36"/>
  <c r="V40"/>
  <c r="V44"/>
  <c r="V48"/>
  <c r="V52"/>
  <c r="V56"/>
  <c r="V60"/>
  <c r="V64"/>
  <c r="V68"/>
  <c r="V72"/>
  <c r="V94"/>
  <c r="V98"/>
  <c r="V102"/>
  <c r="V106"/>
  <c r="V110"/>
  <c r="V77"/>
  <c r="V81"/>
  <c r="V85"/>
  <c r="V89"/>
  <c r="V13"/>
  <c r="V17"/>
  <c r="V21"/>
  <c r="V25"/>
  <c r="V29"/>
  <c r="V33"/>
  <c r="V37"/>
  <c r="V41"/>
  <c r="V45"/>
  <c r="V49"/>
  <c r="V53"/>
  <c r="V57"/>
  <c r="V61"/>
  <c r="V65"/>
  <c r="V69"/>
  <c r="V73"/>
  <c r="V95"/>
  <c r="V99"/>
  <c r="V103"/>
  <c r="V107"/>
  <c r="V111"/>
  <c r="V78"/>
  <c r="V82"/>
  <c r="V86"/>
  <c r="V90"/>
  <c r="V14"/>
  <c r="V18"/>
  <c r="V22"/>
  <c r="V26"/>
  <c r="V30"/>
  <c r="V34"/>
  <c r="V38"/>
  <c r="V42"/>
  <c r="V46"/>
  <c r="V50"/>
  <c r="V54"/>
  <c r="V58"/>
  <c r="V62"/>
  <c r="V66"/>
  <c r="V70"/>
  <c r="V74"/>
  <c r="V96"/>
  <c r="V100"/>
  <c r="V104"/>
  <c r="V108"/>
  <c r="V75"/>
  <c r="V79"/>
  <c r="V83"/>
  <c r="V87"/>
  <c r="V91"/>
  <c r="V15"/>
  <c r="V19"/>
  <c r="V23"/>
  <c r="V27"/>
  <c r="V31"/>
  <c r="V35"/>
  <c r="V39"/>
  <c r="V43"/>
  <c r="V47"/>
  <c r="V51"/>
  <c r="V55"/>
  <c r="V59"/>
  <c r="V63"/>
  <c r="V67"/>
  <c r="V71"/>
  <c r="V93"/>
  <c r="V97"/>
  <c r="V101"/>
  <c r="V105"/>
  <c r="V109"/>
  <c r="V76"/>
  <c r="V80"/>
  <c r="V84"/>
  <c r="V88"/>
  <c r="V92"/>
  <c r="W12" l="1" a="1"/>
  <c r="W13" s="1"/>
  <c r="Y12" a="1"/>
  <c r="Y12" s="1"/>
  <c r="Z12" a="1"/>
  <c r="Z13" s="1"/>
  <c r="W15" l="1"/>
  <c r="W19"/>
  <c r="W23"/>
  <c r="W27"/>
  <c r="W31"/>
  <c r="W35"/>
  <c r="W39"/>
  <c r="W43"/>
  <c r="W47"/>
  <c r="W51"/>
  <c r="W55"/>
  <c r="W59"/>
  <c r="W63"/>
  <c r="W67"/>
  <c r="W71"/>
  <c r="W75"/>
  <c r="W79"/>
  <c r="W83"/>
  <c r="W87"/>
  <c r="W91"/>
  <c r="W95"/>
  <c r="W99"/>
  <c r="W103"/>
  <c r="W107"/>
  <c r="W111"/>
  <c r="W14"/>
  <c r="W18"/>
  <c r="W22"/>
  <c r="W26"/>
  <c r="W30"/>
  <c r="W34"/>
  <c r="W38"/>
  <c r="W42"/>
  <c r="W46"/>
  <c r="W50"/>
  <c r="W54"/>
  <c r="W58"/>
  <c r="W62"/>
  <c r="W66"/>
  <c r="W70"/>
  <c r="W74"/>
  <c r="W78"/>
  <c r="W82"/>
  <c r="W86"/>
  <c r="W90"/>
  <c r="W94"/>
  <c r="W98"/>
  <c r="W102"/>
  <c r="W106"/>
  <c r="W110"/>
  <c r="W17"/>
  <c r="W21"/>
  <c r="W25"/>
  <c r="W29"/>
  <c r="W33"/>
  <c r="W37"/>
  <c r="W41"/>
  <c r="W45"/>
  <c r="W49"/>
  <c r="W53"/>
  <c r="W57"/>
  <c r="W61"/>
  <c r="W65"/>
  <c r="W69"/>
  <c r="W73"/>
  <c r="W77"/>
  <c r="W81"/>
  <c r="W85"/>
  <c r="W89"/>
  <c r="W93"/>
  <c r="W97"/>
  <c r="W101"/>
  <c r="W105"/>
  <c r="W109"/>
  <c r="W12"/>
  <c r="W16"/>
  <c r="W20"/>
  <c r="W24"/>
  <c r="W28"/>
  <c r="W32"/>
  <c r="W36"/>
  <c r="W40"/>
  <c r="W44"/>
  <c r="W48"/>
  <c r="W52"/>
  <c r="W56"/>
  <c r="W60"/>
  <c r="W64"/>
  <c r="W68"/>
  <c r="W72"/>
  <c r="W76"/>
  <c r="W80"/>
  <c r="W84"/>
  <c r="W88"/>
  <c r="W92"/>
  <c r="W96"/>
  <c r="W100"/>
  <c r="W104"/>
  <c r="W108"/>
  <c r="Y17"/>
  <c r="Y44"/>
  <c r="Y49"/>
  <c r="Z31"/>
  <c r="Z42"/>
  <c r="Y28"/>
  <c r="Y60"/>
  <c r="Y33"/>
  <c r="Y65"/>
  <c r="Z63"/>
  <c r="Z48"/>
  <c r="Y20"/>
  <c r="Y36"/>
  <c r="Y52"/>
  <c r="Y68"/>
  <c r="Y25"/>
  <c r="Y41"/>
  <c r="Y57"/>
  <c r="Z15"/>
  <c r="Z47"/>
  <c r="Z79"/>
  <c r="Z74"/>
  <c r="Z68"/>
  <c r="Y76"/>
  <c r="Y84"/>
  <c r="Y92"/>
  <c r="Y100"/>
  <c r="Y108"/>
  <c r="Y73"/>
  <c r="Y81"/>
  <c r="Y89"/>
  <c r="Y97"/>
  <c r="Y105"/>
  <c r="Y16"/>
  <c r="Y24"/>
  <c r="Y32"/>
  <c r="Y40"/>
  <c r="Y48"/>
  <c r="Y56"/>
  <c r="Y64"/>
  <c r="Y72"/>
  <c r="Y80"/>
  <c r="Y88"/>
  <c r="Y96"/>
  <c r="Y104"/>
  <c r="Y13"/>
  <c r="Y21"/>
  <c r="Y29"/>
  <c r="Y37"/>
  <c r="Y45"/>
  <c r="Y53"/>
  <c r="Y61"/>
  <c r="Y69"/>
  <c r="Y77"/>
  <c r="Y85"/>
  <c r="Y93"/>
  <c r="Y101"/>
  <c r="Y109"/>
  <c r="Z23"/>
  <c r="Z39"/>
  <c r="Z55"/>
  <c r="Z71"/>
  <c r="Z26"/>
  <c r="Z58"/>
  <c r="Z16"/>
  <c r="Z80"/>
  <c r="Z20"/>
  <c r="Z87"/>
  <c r="Y14"/>
  <c r="Y18"/>
  <c r="Y22"/>
  <c r="Y26"/>
  <c r="Y30"/>
  <c r="Y34"/>
  <c r="Y38"/>
  <c r="Y42"/>
  <c r="Y46"/>
  <c r="Y50"/>
  <c r="Y54"/>
  <c r="Y58"/>
  <c r="Y62"/>
  <c r="Y66"/>
  <c r="Y70"/>
  <c r="Y74"/>
  <c r="Y78"/>
  <c r="Y82"/>
  <c r="Y86"/>
  <c r="Y90"/>
  <c r="Y94"/>
  <c r="Y98"/>
  <c r="Y102"/>
  <c r="Y106"/>
  <c r="Y110"/>
  <c r="Y15"/>
  <c r="Y19"/>
  <c r="Y23"/>
  <c r="Y27"/>
  <c r="Y31"/>
  <c r="Y35"/>
  <c r="Y39"/>
  <c r="Y43"/>
  <c r="Y47"/>
  <c r="Y51"/>
  <c r="Y55"/>
  <c r="Y59"/>
  <c r="Y63"/>
  <c r="Y67"/>
  <c r="Y71"/>
  <c r="Y75"/>
  <c r="Y79"/>
  <c r="Y83"/>
  <c r="Y87"/>
  <c r="Y91"/>
  <c r="Y95"/>
  <c r="Y99"/>
  <c r="Y103"/>
  <c r="Y107"/>
  <c r="Y111"/>
  <c r="Z19"/>
  <c r="Z27"/>
  <c r="Z35"/>
  <c r="Z43"/>
  <c r="Z51"/>
  <c r="Z59"/>
  <c r="Z67"/>
  <c r="Z75"/>
  <c r="Z83"/>
  <c r="Z18"/>
  <c r="Z34"/>
  <c r="Z50"/>
  <c r="Z66"/>
  <c r="Z82"/>
  <c r="Z32"/>
  <c r="Z64"/>
  <c r="Z36"/>
  <c r="Z60"/>
  <c r="Z12"/>
  <c r="AA12" s="1" a="1"/>
  <c r="AA12" s="1"/>
  <c r="Z91"/>
  <c r="Z95"/>
  <c r="Z99"/>
  <c r="Z103"/>
  <c r="Z107"/>
  <c r="Z111"/>
  <c r="Z90"/>
  <c r="Z98"/>
  <c r="Z106"/>
  <c r="Z96"/>
  <c r="Z100"/>
  <c r="Z92"/>
  <c r="Z17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05"/>
  <c r="Z109"/>
  <c r="Z14"/>
  <c r="Z22"/>
  <c r="Z30"/>
  <c r="Z38"/>
  <c r="Z46"/>
  <c r="Z54"/>
  <c r="Z62"/>
  <c r="Z70"/>
  <c r="Z78"/>
  <c r="Z86"/>
  <c r="Z94"/>
  <c r="Z102"/>
  <c r="Z110"/>
  <c r="Z24"/>
  <c r="Z40"/>
  <c r="Z56"/>
  <c r="Z72"/>
  <c r="Z88"/>
  <c r="Z104"/>
  <c r="Z52"/>
  <c r="Z84"/>
  <c r="Z44"/>
  <c r="Z76"/>
  <c r="Z108"/>
  <c r="Z28"/>
  <c r="X12" l="1" a="1"/>
  <c r="X111" s="1"/>
  <c r="AA19"/>
  <c r="AA30"/>
  <c r="AA40"/>
  <c r="AA48"/>
  <c r="AA56"/>
  <c r="AA64"/>
  <c r="AA72"/>
  <c r="AA80"/>
  <c r="AA88"/>
  <c r="AA96"/>
  <c r="AA104"/>
  <c r="AA36"/>
  <c r="AA20"/>
  <c r="AA26"/>
  <c r="AA37"/>
  <c r="AA53"/>
  <c r="AA69"/>
  <c r="AA85"/>
  <c r="AA101"/>
  <c r="AA34"/>
  <c r="AA67"/>
  <c r="AA99"/>
  <c r="AA63"/>
  <c r="AA39"/>
  <c r="AA14"/>
  <c r="AA25"/>
  <c r="AA35"/>
  <c r="AA44"/>
  <c r="AA52"/>
  <c r="AA60"/>
  <c r="AA68"/>
  <c r="AA76"/>
  <c r="AA84"/>
  <c r="AA92"/>
  <c r="AA100"/>
  <c r="AA108"/>
  <c r="AA28"/>
  <c r="AA31"/>
  <c r="AA21"/>
  <c r="AA45"/>
  <c r="AA61"/>
  <c r="AA77"/>
  <c r="AA93"/>
  <c r="AA109"/>
  <c r="AA51"/>
  <c r="AA83"/>
  <c r="AA23"/>
  <c r="AA95"/>
  <c r="AA103"/>
  <c r="AA87"/>
  <c r="AA17"/>
  <c r="AA22"/>
  <c r="AA27"/>
  <c r="AA33"/>
  <c r="AA38"/>
  <c r="AA42"/>
  <c r="AA46"/>
  <c r="AA50"/>
  <c r="AA54"/>
  <c r="AA58"/>
  <c r="AA62"/>
  <c r="AA66"/>
  <c r="AA70"/>
  <c r="AA74"/>
  <c r="AA78"/>
  <c r="AA82"/>
  <c r="AA86"/>
  <c r="AA90"/>
  <c r="AA94"/>
  <c r="AA98"/>
  <c r="AA102"/>
  <c r="AA106"/>
  <c r="AA110"/>
  <c r="AA32"/>
  <c r="AA24"/>
  <c r="AA16"/>
  <c r="AA15"/>
  <c r="AA13"/>
  <c r="AB12" s="1" a="1"/>
  <c r="AA29"/>
  <c r="AA41"/>
  <c r="AA49"/>
  <c r="AA57"/>
  <c r="AA65"/>
  <c r="AA73"/>
  <c r="AA81"/>
  <c r="AA89"/>
  <c r="AA97"/>
  <c r="AA105"/>
  <c r="AA18"/>
  <c r="AA43"/>
  <c r="AA59"/>
  <c r="AA75"/>
  <c r="AA91"/>
  <c r="AA107"/>
  <c r="AA47"/>
  <c r="AA79"/>
  <c r="AA111"/>
  <c r="AA71"/>
  <c r="AA55"/>
  <c r="AB12" l="1"/>
  <c r="AB102"/>
  <c r="AB98"/>
  <c r="AB94"/>
  <c r="AB107"/>
  <c r="AB103"/>
  <c r="AB89"/>
  <c r="AB85"/>
  <c r="AB81"/>
  <c r="AB77"/>
  <c r="AB73"/>
  <c r="AB69"/>
  <c r="AB65"/>
  <c r="AB61"/>
  <c r="AB57"/>
  <c r="AB53"/>
  <c r="AB49"/>
  <c r="AC49" s="1"/>
  <c r="AB45"/>
  <c r="AC45" s="1"/>
  <c r="AB41"/>
  <c r="AC41" s="1"/>
  <c r="AB37"/>
  <c r="AC37" s="1"/>
  <c r="AB33"/>
  <c r="AC33" s="1"/>
  <c r="AB29"/>
  <c r="AC29" s="1"/>
  <c r="AB25"/>
  <c r="AB21"/>
  <c r="AB17"/>
  <c r="AB13"/>
  <c r="AC13" s="1"/>
  <c r="AB101"/>
  <c r="AB97"/>
  <c r="AB93"/>
  <c r="AB106"/>
  <c r="AB92"/>
  <c r="AB88"/>
  <c r="AB84"/>
  <c r="AB80"/>
  <c r="AB76"/>
  <c r="AB72"/>
  <c r="AB68"/>
  <c r="AB64"/>
  <c r="AB60"/>
  <c r="AB56"/>
  <c r="AB52"/>
  <c r="AB48"/>
  <c r="AC48" s="1"/>
  <c r="AB44"/>
  <c r="AC44" s="1"/>
  <c r="AB40"/>
  <c r="AC40" s="1"/>
  <c r="AB36"/>
  <c r="AC36" s="1"/>
  <c r="AB32"/>
  <c r="AC32" s="1"/>
  <c r="AB28"/>
  <c r="AB24"/>
  <c r="AB20"/>
  <c r="AB16"/>
  <c r="AB46"/>
  <c r="AC46" s="1"/>
  <c r="AB34"/>
  <c r="AC34" s="1"/>
  <c r="AB26"/>
  <c r="AB18"/>
  <c r="AB111"/>
  <c r="AB100"/>
  <c r="AB96"/>
  <c r="AB110"/>
  <c r="AB105"/>
  <c r="AB91"/>
  <c r="AB87"/>
  <c r="AB83"/>
  <c r="AB79"/>
  <c r="AB75"/>
  <c r="AB71"/>
  <c r="AB67"/>
  <c r="AB63"/>
  <c r="AB59"/>
  <c r="AB55"/>
  <c r="AB51"/>
  <c r="AB47"/>
  <c r="AC47" s="1"/>
  <c r="AB43"/>
  <c r="AC43" s="1"/>
  <c r="AB39"/>
  <c r="AC39" s="1"/>
  <c r="AB35"/>
  <c r="AC35" s="1"/>
  <c r="AB31"/>
  <c r="AC31" s="1"/>
  <c r="AB27"/>
  <c r="AB23"/>
  <c r="AB19"/>
  <c r="AB15"/>
  <c r="AB109"/>
  <c r="AB99"/>
  <c r="AB95"/>
  <c r="AB108"/>
  <c r="AB104"/>
  <c r="AB90"/>
  <c r="AB86"/>
  <c r="AB82"/>
  <c r="AB78"/>
  <c r="AB74"/>
  <c r="AB70"/>
  <c r="AB66"/>
  <c r="AB62"/>
  <c r="AB58"/>
  <c r="AB54"/>
  <c r="AB50"/>
  <c r="AC50" s="1"/>
  <c r="AB42"/>
  <c r="AC42" s="1"/>
  <c r="AB38"/>
  <c r="AC38" s="1"/>
  <c r="AB30"/>
  <c r="AC30" s="1"/>
  <c r="AB22"/>
  <c r="AB14"/>
  <c r="AC14" s="1"/>
  <c r="X76"/>
  <c r="AD76" s="1"/>
  <c r="X12"/>
  <c r="AD12" s="1"/>
  <c r="X77"/>
  <c r="AD77" s="1"/>
  <c r="X44"/>
  <c r="AD44" s="1"/>
  <c r="X13"/>
  <c r="AD13" s="1"/>
  <c r="X47"/>
  <c r="AD47" s="1"/>
  <c r="X28"/>
  <c r="AD28" s="1"/>
  <c r="X60"/>
  <c r="AD60" s="1"/>
  <c r="X92"/>
  <c r="AD92" s="1"/>
  <c r="X45"/>
  <c r="AD45" s="1"/>
  <c r="X15"/>
  <c r="AD15" s="1"/>
  <c r="X79"/>
  <c r="AD79" s="1"/>
  <c r="X20"/>
  <c r="AD20" s="1"/>
  <c r="X36"/>
  <c r="AD36" s="1"/>
  <c r="X52"/>
  <c r="AD52" s="1"/>
  <c r="X68"/>
  <c r="AD68" s="1"/>
  <c r="X84"/>
  <c r="AD84" s="1"/>
  <c r="X99"/>
  <c r="AD99" s="1"/>
  <c r="X29"/>
  <c r="AD29" s="1"/>
  <c r="X61"/>
  <c r="AD61" s="1"/>
  <c r="X109"/>
  <c r="AD109" s="1"/>
  <c r="X31"/>
  <c r="AD31" s="1"/>
  <c r="X63"/>
  <c r="AD63" s="1"/>
  <c r="X94"/>
  <c r="AD94" s="1"/>
  <c r="X106"/>
  <c r="AD106" s="1"/>
  <c r="X16"/>
  <c r="AD16" s="1"/>
  <c r="X24"/>
  <c r="AD24" s="1"/>
  <c r="X32"/>
  <c r="AD32" s="1"/>
  <c r="X40"/>
  <c r="AD40" s="1"/>
  <c r="X48"/>
  <c r="AD48" s="1"/>
  <c r="X56"/>
  <c r="AD56" s="1"/>
  <c r="X64"/>
  <c r="AD64" s="1"/>
  <c r="X72"/>
  <c r="AD72" s="1"/>
  <c r="X80"/>
  <c r="AD80" s="1"/>
  <c r="X88"/>
  <c r="AD88" s="1"/>
  <c r="X95"/>
  <c r="AD95" s="1"/>
  <c r="X103"/>
  <c r="AD103" s="1"/>
  <c r="X21"/>
  <c r="AD21" s="1"/>
  <c r="X37"/>
  <c r="AD37" s="1"/>
  <c r="X53"/>
  <c r="AD53" s="1"/>
  <c r="X69"/>
  <c r="AD69" s="1"/>
  <c r="X85"/>
  <c r="AD85" s="1"/>
  <c r="X100"/>
  <c r="AD100" s="1"/>
  <c r="X23"/>
  <c r="AD23" s="1"/>
  <c r="X39"/>
  <c r="AD39" s="1"/>
  <c r="X55"/>
  <c r="AD55" s="1"/>
  <c r="X71"/>
  <c r="AD71" s="1"/>
  <c r="X87"/>
  <c r="AD87" s="1"/>
  <c r="X102"/>
  <c r="AD102" s="1"/>
  <c r="X104"/>
  <c r="AD104" s="1"/>
  <c r="X108"/>
  <c r="AD108" s="1"/>
  <c r="X14"/>
  <c r="AD14" s="1"/>
  <c r="X18"/>
  <c r="AD18" s="1"/>
  <c r="X22"/>
  <c r="AD22" s="1"/>
  <c r="X26"/>
  <c r="AD26" s="1"/>
  <c r="X30"/>
  <c r="AD30" s="1"/>
  <c r="X34"/>
  <c r="AD34" s="1"/>
  <c r="X38"/>
  <c r="AD38" s="1"/>
  <c r="X42"/>
  <c r="AD42" s="1"/>
  <c r="X46"/>
  <c r="AD46" s="1"/>
  <c r="X50"/>
  <c r="AD50" s="1"/>
  <c r="X54"/>
  <c r="AD54" s="1"/>
  <c r="X58"/>
  <c r="AD58" s="1"/>
  <c r="X62"/>
  <c r="AD62" s="1"/>
  <c r="X66"/>
  <c r="AD66" s="1"/>
  <c r="X70"/>
  <c r="AD70" s="1"/>
  <c r="X74"/>
  <c r="AD74" s="1"/>
  <c r="X78"/>
  <c r="AD78" s="1"/>
  <c r="X82"/>
  <c r="AD82" s="1"/>
  <c r="X86"/>
  <c r="AD86" s="1"/>
  <c r="X90"/>
  <c r="AD90" s="1"/>
  <c r="X93"/>
  <c r="AD93" s="1"/>
  <c r="X97"/>
  <c r="AD97" s="1"/>
  <c r="X101"/>
  <c r="AD101" s="1"/>
  <c r="X107"/>
  <c r="AD107" s="1"/>
  <c r="X17"/>
  <c r="AD17" s="1"/>
  <c r="X25"/>
  <c r="AD25" s="1"/>
  <c r="X33"/>
  <c r="AD33" s="1"/>
  <c r="X41"/>
  <c r="AD41" s="1"/>
  <c r="X49"/>
  <c r="AD49" s="1"/>
  <c r="X57"/>
  <c r="AD57" s="1"/>
  <c r="X65"/>
  <c r="AD65" s="1"/>
  <c r="X73"/>
  <c r="AD73" s="1"/>
  <c r="X81"/>
  <c r="AD81" s="1"/>
  <c r="X89"/>
  <c r="AD89" s="1"/>
  <c r="X96"/>
  <c r="AD96" s="1"/>
  <c r="X105"/>
  <c r="AD105" s="1"/>
  <c r="X19"/>
  <c r="AD19" s="1"/>
  <c r="X27"/>
  <c r="AD27" s="1"/>
  <c r="X35"/>
  <c r="AD35" s="1"/>
  <c r="X43"/>
  <c r="AD43" s="1"/>
  <c r="X51"/>
  <c r="AD51" s="1"/>
  <c r="X59"/>
  <c r="AD59" s="1"/>
  <c r="X67"/>
  <c r="AD67" s="1"/>
  <c r="X75"/>
  <c r="AD75" s="1"/>
  <c r="X83"/>
  <c r="AD83" s="1"/>
  <c r="X91"/>
  <c r="AD91" s="1"/>
  <c r="X98"/>
  <c r="AD98" s="1"/>
  <c r="X110"/>
  <c r="AD110" s="1"/>
  <c r="AC28"/>
  <c r="AC27"/>
  <c r="AC26"/>
  <c r="AC25"/>
  <c r="AC24"/>
  <c r="AC23"/>
  <c r="AC22"/>
  <c r="AC21"/>
  <c r="AC20"/>
  <c r="AC19"/>
  <c r="AC18"/>
  <c r="AC17"/>
  <c r="AC16"/>
  <c r="AC15"/>
  <c r="AD111" l="1"/>
  <c r="AF39" s="1"/>
  <c r="AF63"/>
  <c r="AF47"/>
  <c r="AF35"/>
  <c r="AF71"/>
  <c r="AF19"/>
  <c r="AF27"/>
  <c r="AF43"/>
  <c r="AF51"/>
  <c r="AF59"/>
  <c r="AF67"/>
  <c r="AF65"/>
  <c r="AF83"/>
  <c r="AF105"/>
  <c r="AF17"/>
  <c r="AF75"/>
  <c r="AF91"/>
  <c r="AF30"/>
  <c r="AF96"/>
  <c r="AF106"/>
  <c r="AF25"/>
  <c r="AF41"/>
  <c r="AF33"/>
  <c r="AF49"/>
  <c r="AF87"/>
  <c r="AF94"/>
  <c r="AF103"/>
  <c r="AF57"/>
  <c r="AF73"/>
  <c r="AF89"/>
  <c r="AF100"/>
  <c r="AF22"/>
  <c r="AF21"/>
  <c r="AF37"/>
  <c r="AF90"/>
  <c r="AF79"/>
  <c r="AF111"/>
  <c r="AF110"/>
  <c r="AF13"/>
  <c r="AF29"/>
  <c r="AF45"/>
  <c r="AF53"/>
  <c r="AF61"/>
  <c r="AF69"/>
  <c r="AF77"/>
  <c r="AF85"/>
  <c r="AF102"/>
  <c r="AF98"/>
  <c r="AF74"/>
  <c r="AF107"/>
  <c r="AF101"/>
  <c r="AF14"/>
  <c r="AF16"/>
  <c r="AE12" a="1"/>
  <c r="AF26"/>
  <c r="AF18"/>
  <c r="AF12"/>
  <c r="AF34"/>
  <c r="AF20"/>
  <c r="AF46"/>
  <c r="AF32"/>
  <c r="AF24"/>
  <c r="AF58"/>
  <c r="AF28"/>
  <c r="AF36"/>
  <c r="AF54"/>
  <c r="AF62"/>
  <c r="AF42"/>
  <c r="AF72"/>
  <c r="AF52"/>
  <c r="AF50"/>
  <c r="AF108"/>
  <c r="AF60"/>
  <c r="AF66"/>
  <c r="AF82"/>
  <c r="AF95"/>
  <c r="AF78"/>
  <c r="AF109"/>
  <c r="AF40"/>
  <c r="AF104"/>
  <c r="AF88"/>
  <c r="AF38"/>
  <c r="AF70"/>
  <c r="AF86"/>
  <c r="AF99"/>
  <c r="AF44"/>
  <c r="AF48"/>
  <c r="AF64"/>
  <c r="AF93"/>
  <c r="AF80"/>
  <c r="AF84"/>
  <c r="AF68"/>
  <c r="AF97"/>
  <c r="AF56"/>
  <c r="AF92"/>
  <c r="AF76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F31" l="1"/>
  <c r="AF23"/>
  <c r="AF81"/>
  <c r="AF15"/>
  <c r="AF55"/>
  <c r="AH75" s="1"/>
  <c r="AH98"/>
  <c r="AH32"/>
  <c r="AH61"/>
  <c r="AH33"/>
  <c r="AH80"/>
  <c r="AH48"/>
  <c r="AH16"/>
  <c r="AH77"/>
  <c r="AH29"/>
  <c r="AH50"/>
  <c r="AH28"/>
  <c r="AH45"/>
  <c r="AH13"/>
  <c r="AH82"/>
  <c r="AH18"/>
  <c r="AH60"/>
  <c r="AH104"/>
  <c r="AH66"/>
  <c r="AH34"/>
  <c r="AH108"/>
  <c r="AH76"/>
  <c r="AH44"/>
  <c r="AH97"/>
  <c r="AH70"/>
  <c r="AH12"/>
  <c r="AH65"/>
  <c r="AH102"/>
  <c r="AH87"/>
  <c r="AH81"/>
  <c r="AH49"/>
  <c r="AH17"/>
  <c r="AH86"/>
  <c r="AH38"/>
  <c r="AH91"/>
  <c r="AH54"/>
  <c r="AH22"/>
  <c r="AH111"/>
  <c r="AH47"/>
  <c r="AH71"/>
  <c r="AH69"/>
  <c r="AH106"/>
  <c r="AH74"/>
  <c r="AH63"/>
  <c r="AH88"/>
  <c r="AH72"/>
  <c r="AH56"/>
  <c r="AH40"/>
  <c r="AH24"/>
  <c r="AH101"/>
  <c r="AH85"/>
  <c r="AH53"/>
  <c r="AH37"/>
  <c r="AH21"/>
  <c r="AH90"/>
  <c r="AH58"/>
  <c r="AH42"/>
  <c r="AH26"/>
  <c r="AG12" a="1"/>
  <c r="AH100"/>
  <c r="AH84"/>
  <c r="AH68"/>
  <c r="AH52"/>
  <c r="AH36"/>
  <c r="AH20"/>
  <c r="AH105"/>
  <c r="AH89"/>
  <c r="AH73"/>
  <c r="AH57"/>
  <c r="AH41"/>
  <c r="AH25"/>
  <c r="AH110"/>
  <c r="AH94"/>
  <c r="AH78"/>
  <c r="AH62"/>
  <c r="AH46"/>
  <c r="AH30"/>
  <c r="AH14"/>
  <c r="AH107"/>
  <c r="AH99"/>
  <c r="AH103"/>
  <c r="AH79"/>
  <c r="AH95"/>
  <c r="AH43"/>
  <c r="AH55"/>
  <c r="AH83"/>
  <c r="AH39"/>
  <c r="AH109"/>
  <c r="AH59"/>
  <c r="AH51"/>
  <c r="AH31"/>
  <c r="AH67"/>
  <c r="AH27"/>
  <c r="AH23"/>
  <c r="AH35"/>
  <c r="AH15"/>
  <c r="AH19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H96" l="1"/>
  <c r="AH93"/>
  <c r="AH64"/>
  <c r="AH92"/>
  <c r="AI12" s="1" a="1"/>
  <c r="AI12" s="1"/>
  <c r="AI111" l="1"/>
  <c r="AI109"/>
  <c r="AI107"/>
  <c r="AI105"/>
  <c r="AI103"/>
  <c r="AI101"/>
  <c r="AI99"/>
  <c r="AI97"/>
  <c r="AI95"/>
  <c r="AI93"/>
  <c r="AI91"/>
  <c r="AI89"/>
  <c r="AI87"/>
  <c r="AI85"/>
  <c r="AI83"/>
  <c r="AI81"/>
  <c r="AI79"/>
  <c r="AI77"/>
  <c r="AI75"/>
  <c r="AI73"/>
  <c r="AI71"/>
  <c r="AI69"/>
  <c r="AI67"/>
  <c r="AI65"/>
  <c r="AI63"/>
  <c r="AI61"/>
  <c r="AI59"/>
  <c r="AI57"/>
  <c r="AI55"/>
  <c r="AI53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3"/>
  <c r="AI110"/>
  <c r="AI108"/>
  <c r="AI106"/>
  <c r="AI104"/>
  <c r="AI102"/>
  <c r="AI100"/>
  <c r="AI98"/>
  <c r="AI96"/>
  <c r="AI94"/>
  <c r="AI92"/>
  <c r="AI90"/>
  <c r="AI88"/>
  <c r="AI86"/>
  <c r="AI84"/>
  <c r="AI82"/>
  <c r="AI80"/>
  <c r="AI78"/>
  <c r="AI76"/>
  <c r="AI74"/>
  <c r="AI72"/>
  <c r="AI70"/>
  <c r="AI68"/>
  <c r="AI66"/>
  <c r="AI64"/>
  <c r="AI62"/>
  <c r="AI60"/>
  <c r="AI58"/>
  <c r="AI56"/>
  <c r="AI54"/>
  <c r="AI52"/>
  <c r="AI50"/>
  <c r="AI48"/>
  <c r="AI46"/>
  <c r="AI44"/>
  <c r="AI42"/>
  <c r="AI40"/>
  <c r="AI38"/>
  <c r="AI36"/>
  <c r="AI34"/>
  <c r="AI32"/>
  <c r="AI30"/>
  <c r="AI28"/>
  <c r="AI26"/>
  <c r="AI24"/>
  <c r="AI22"/>
  <c r="AI20"/>
  <c r="AI18"/>
  <c r="AI16"/>
  <c r="AI14"/>
  <c r="R12" s="1" a="1"/>
  <c r="R12" s="1"/>
  <c r="R104" l="1"/>
  <c r="R96"/>
  <c r="R91"/>
  <c r="R83"/>
  <c r="R75"/>
  <c r="R67"/>
  <c r="R59"/>
  <c r="R51"/>
  <c r="R43"/>
  <c r="R36"/>
  <c r="R27"/>
  <c r="R19"/>
  <c r="R111"/>
  <c r="R100"/>
  <c r="R109"/>
  <c r="R87"/>
  <c r="R79"/>
  <c r="R71"/>
  <c r="R63"/>
  <c r="R55"/>
  <c r="R47"/>
  <c r="R35"/>
  <c r="R31"/>
  <c r="R23"/>
  <c r="R15"/>
  <c r="R107"/>
  <c r="R102"/>
  <c r="R98"/>
  <c r="R94"/>
  <c r="R106"/>
  <c r="R89"/>
  <c r="R85"/>
  <c r="R81"/>
  <c r="R77"/>
  <c r="R73"/>
  <c r="R69"/>
  <c r="R65"/>
  <c r="R61"/>
  <c r="R57"/>
  <c r="R53"/>
  <c r="R49"/>
  <c r="R45"/>
  <c r="R41"/>
  <c r="R38"/>
  <c r="R33"/>
  <c r="R29"/>
  <c r="R25"/>
  <c r="R21"/>
  <c r="R17"/>
  <c r="R13"/>
  <c r="R110"/>
  <c r="R105"/>
  <c r="R103"/>
  <c r="R101"/>
  <c r="R99"/>
  <c r="R97"/>
  <c r="R95"/>
  <c r="R93"/>
  <c r="R108"/>
  <c r="R92"/>
  <c r="R90"/>
  <c r="R88"/>
  <c r="R86"/>
  <c r="R84"/>
  <c r="R82"/>
  <c r="R80"/>
  <c r="R78"/>
  <c r="R76"/>
  <c r="R74"/>
  <c r="R72"/>
  <c r="R70"/>
  <c r="R68"/>
  <c r="R66"/>
  <c r="R64"/>
  <c r="R62"/>
  <c r="R60"/>
  <c r="R58"/>
  <c r="R56"/>
  <c r="R54"/>
  <c r="R52"/>
  <c r="R50"/>
  <c r="R48"/>
  <c r="R46"/>
  <c r="R44"/>
  <c r="R42"/>
  <c r="R40"/>
  <c r="R39"/>
  <c r="R37"/>
  <c r="R34"/>
  <c r="R32"/>
  <c r="R30"/>
  <c r="R28"/>
  <c r="R26"/>
  <c r="R24"/>
  <c r="R22"/>
  <c r="R20"/>
  <c r="R18"/>
  <c r="R16"/>
  <c r="R14"/>
  <c r="AO12" s="1" a="1"/>
  <c r="AP12" l="1" a="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P12"/>
  <c r="AL12" s="1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L51" s="1"/>
  <c r="AP52"/>
  <c r="AL52" s="1"/>
  <c r="AP53"/>
  <c r="AL53" s="1"/>
  <c r="AP54"/>
  <c r="AL54" s="1"/>
  <c r="AP55"/>
  <c r="AL55" s="1"/>
  <c r="AP56"/>
  <c r="AL56" s="1"/>
  <c r="AP57"/>
  <c r="AL57" s="1"/>
  <c r="AP58"/>
  <c r="AL58" s="1"/>
  <c r="AP59"/>
  <c r="AL59" s="1"/>
  <c r="AP60"/>
  <c r="AL60" s="1"/>
  <c r="AP61"/>
  <c r="AL61" s="1"/>
  <c r="AP62"/>
  <c r="AL62" s="1"/>
  <c r="AP63"/>
  <c r="AL63" s="1"/>
  <c r="AP64"/>
  <c r="AL64" s="1"/>
  <c r="AP65"/>
  <c r="AL65" s="1"/>
  <c r="AP66"/>
  <c r="AL66" s="1"/>
  <c r="AP67"/>
  <c r="AL67" s="1"/>
  <c r="AP68"/>
  <c r="AL68" s="1"/>
  <c r="AP69"/>
  <c r="AL69" s="1"/>
  <c r="AP70"/>
  <c r="AL70" s="1"/>
  <c r="AP71"/>
  <c r="AL71" s="1"/>
  <c r="AP72"/>
  <c r="AL72" s="1"/>
  <c r="AP73"/>
  <c r="AL73" s="1"/>
  <c r="AP74"/>
  <c r="AL74" s="1"/>
  <c r="AP75"/>
  <c r="AL75" s="1"/>
  <c r="AP76"/>
  <c r="AL76" s="1"/>
  <c r="AP77"/>
  <c r="AL77" s="1"/>
  <c r="AP78"/>
  <c r="AL78" s="1"/>
  <c r="AP79"/>
  <c r="AL79" s="1"/>
  <c r="AP80"/>
  <c r="AL80" s="1"/>
  <c r="AP81"/>
  <c r="AL81" s="1"/>
  <c r="AP82"/>
  <c r="AL82" s="1"/>
  <c r="AP83"/>
  <c r="AL83" s="1"/>
  <c r="AP84"/>
  <c r="AL84" s="1"/>
  <c r="AP85"/>
  <c r="AL85" s="1"/>
  <c r="AP86"/>
  <c r="AL86" s="1"/>
  <c r="AP87"/>
  <c r="AL87" s="1"/>
  <c r="AP88"/>
  <c r="AL88" s="1"/>
  <c r="AP89"/>
  <c r="AL89" s="1"/>
  <c r="AP90"/>
  <c r="AL90" s="1"/>
  <c r="AP91"/>
  <c r="AL91" s="1"/>
  <c r="AP92"/>
  <c r="AL92" s="1"/>
  <c r="AP101"/>
  <c r="AL101" s="1"/>
  <c r="AP103"/>
  <c r="AL103" s="1"/>
  <c r="AP105"/>
  <c r="AL105" s="1"/>
  <c r="AP107"/>
  <c r="AL107" s="1"/>
  <c r="AP110"/>
  <c r="AL110" s="1"/>
  <c r="AP111"/>
  <c r="AL111" s="1"/>
  <c r="AP93"/>
  <c r="AL93" s="1"/>
  <c r="AP94"/>
  <c r="AL94" s="1"/>
  <c r="AP95"/>
  <c r="AL95" s="1"/>
  <c r="AP96"/>
  <c r="AL96" s="1"/>
  <c r="AP97"/>
  <c r="AL97" s="1"/>
  <c r="AP98"/>
  <c r="AL98" s="1"/>
  <c r="AP99"/>
  <c r="AL99" s="1"/>
  <c r="AP100"/>
  <c r="AL100" s="1"/>
  <c r="AP102"/>
  <c r="AL102" s="1"/>
  <c r="AP104"/>
  <c r="AL104" s="1"/>
  <c r="AP106"/>
  <c r="AL106" s="1"/>
  <c r="AP108"/>
  <c r="AL108" s="1"/>
  <c r="AP109"/>
  <c r="AL109" s="1"/>
  <c r="AL50" l="1"/>
  <c r="AL48"/>
  <c r="AL46"/>
  <c r="AL44"/>
  <c r="AL42"/>
  <c r="AL40"/>
  <c r="AL38"/>
  <c r="AL36"/>
  <c r="AL34"/>
  <c r="AL32"/>
  <c r="AL30"/>
  <c r="AL49"/>
  <c r="AL47"/>
  <c r="AL45"/>
  <c r="AL43"/>
  <c r="AL41"/>
  <c r="AL39"/>
  <c r="AL37"/>
  <c r="AL35"/>
  <c r="AL33"/>
  <c r="AL31"/>
  <c r="AL29"/>
  <c r="AL28"/>
  <c r="AL26"/>
  <c r="AL24"/>
  <c r="AL22"/>
  <c r="AL20"/>
  <c r="AL18"/>
  <c r="AL16"/>
  <c r="AL27"/>
  <c r="AL25"/>
  <c r="AL23"/>
  <c r="AL21"/>
  <c r="AL19"/>
  <c r="AL17"/>
  <c r="AL15"/>
  <c r="AL13"/>
  <c r="AL14"/>
  <c r="AJ12" a="1"/>
  <c r="AJ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103"/>
  <c r="AJ104"/>
  <c r="AJ105"/>
  <c r="AJ106"/>
  <c r="AJ107"/>
  <c r="AJ108"/>
  <c r="AJ110"/>
  <c r="AJ111"/>
  <c r="AJ93"/>
  <c r="AJ94"/>
  <c r="AJ95"/>
  <c r="AJ96"/>
  <c r="AJ97"/>
  <c r="AJ98"/>
  <c r="AJ99"/>
  <c r="AJ100"/>
  <c r="AJ101"/>
  <c r="AJ102"/>
  <c r="AJ109"/>
  <c r="H22" i="22" l="1"/>
  <c r="O22"/>
  <c r="H26"/>
  <c r="O26"/>
  <c r="O36"/>
  <c r="H36"/>
  <c r="H20"/>
  <c r="O20"/>
  <c r="H24"/>
  <c r="O24"/>
  <c r="O14"/>
  <c r="H14"/>
  <c r="O12"/>
  <c r="H12"/>
  <c r="H38"/>
  <c r="O38"/>
  <c r="H34"/>
  <c r="O34"/>
  <c r="H30"/>
  <c r="O30"/>
  <c r="H16"/>
  <c r="O16"/>
  <c r="O10"/>
  <c r="H49"/>
  <c r="O49"/>
  <c r="O28"/>
  <c r="H28"/>
  <c r="O18"/>
  <c r="H18"/>
  <c r="O8"/>
  <c r="H8"/>
  <c r="O32"/>
  <c r="H32"/>
  <c r="H43"/>
  <c r="O43"/>
  <c r="H55"/>
  <c r="O55"/>
  <c r="O53"/>
  <c r="H53"/>
  <c r="O57"/>
  <c r="H57"/>
  <c r="H45"/>
  <c r="O45"/>
  <c r="H51"/>
  <c r="O51"/>
  <c r="O47"/>
  <c r="H47"/>
  <c r="H10"/>
  <c r="H62" l="1"/>
  <c r="O68" l="1"/>
  <c r="H64"/>
  <c r="O66"/>
  <c r="O75" l="1"/>
  <c r="H75"/>
  <c r="O64" l="1"/>
  <c r="H68"/>
  <c r="H73"/>
  <c r="O73"/>
  <c r="H80" l="1"/>
  <c r="O80"/>
  <c r="O62"/>
  <c r="H66"/>
  <c r="Q12" i="8" a="1"/>
  <c r="Q16" s="1"/>
  <c r="Q33"/>
  <c r="Q30"/>
  <c r="Q38"/>
  <c r="Q71"/>
  <c r="Q87"/>
  <c r="Q54"/>
  <c r="Q37"/>
  <c r="Q86"/>
  <c r="Q104"/>
  <c r="Q103"/>
  <c r="Q61"/>
  <c r="Q29"/>
  <c r="Q36"/>
  <c r="Q75"/>
  <c r="Q105"/>
  <c r="Q107"/>
  <c r="Q26"/>
  <c r="Q17"/>
  <c r="Q18"/>
  <c r="Q99"/>
  <c r="Q23"/>
  <c r="Q60"/>
  <c r="Q83"/>
  <c r="Q102"/>
  <c r="Q66"/>
  <c r="Q106"/>
  <c r="Q47"/>
  <c r="Q68"/>
  <c r="Q40"/>
  <c r="Q77"/>
  <c r="Q12"/>
  <c r="Q97"/>
  <c r="Q76"/>
  <c r="Q27"/>
  <c r="Q52"/>
  <c r="Q46"/>
  <c r="Q19"/>
  <c r="Q70"/>
  <c r="Q31"/>
  <c r="Q41"/>
  <c r="Q110"/>
  <c r="Q108"/>
  <c r="Q67"/>
  <c r="Q62"/>
  <c r="Q21"/>
  <c r="Q64"/>
  <c r="Q51"/>
  <c r="Q85"/>
  <c r="Q50"/>
  <c r="Q90"/>
  <c r="Q56" l="1"/>
  <c r="Q49"/>
  <c r="Q55"/>
  <c r="Q80"/>
  <c r="Q53"/>
  <c r="Q15"/>
  <c r="Q13"/>
  <c r="Q96"/>
  <c r="Q91"/>
  <c r="Q82"/>
  <c r="Q20"/>
  <c r="Q35"/>
  <c r="Q93"/>
  <c r="Q100"/>
  <c r="Q44"/>
  <c r="Q58"/>
  <c r="Q43"/>
  <c r="Q98"/>
  <c r="Q63"/>
  <c r="Q42"/>
  <c r="Q88"/>
  <c r="Q45"/>
  <c r="Q39"/>
  <c r="Q59"/>
  <c r="Q28"/>
  <c r="Q109"/>
  <c r="Q34"/>
  <c r="Q74"/>
  <c r="Q72"/>
  <c r="Q22"/>
  <c r="Q25"/>
  <c r="Q92"/>
  <c r="Q89"/>
  <c r="Q48"/>
  <c r="Q24"/>
  <c r="Q69"/>
  <c r="Q94"/>
  <c r="Q111"/>
  <c r="Q95"/>
  <c r="Q73"/>
  <c r="Q57"/>
  <c r="Q101"/>
  <c r="Q14"/>
  <c r="Q81"/>
  <c r="Q32"/>
  <c r="Q84"/>
  <c r="Q78"/>
  <c r="Q79"/>
  <c r="Q65"/>
  <c r="AN12" a="1"/>
  <c r="AN12"/>
  <c r="AN67"/>
  <c r="AN35"/>
  <c r="AN77"/>
  <c r="AN36"/>
  <c r="AN50"/>
  <c r="AN99"/>
  <c r="AN89"/>
  <c r="AN93"/>
  <c r="AN30"/>
  <c r="AN101"/>
  <c r="AN48"/>
  <c r="AN95"/>
  <c r="AN66"/>
  <c r="AN38"/>
  <c r="AN54"/>
  <c r="AN39"/>
  <c r="AN100"/>
  <c r="AN107"/>
  <c r="AN106"/>
  <c r="AN76"/>
  <c r="AN45"/>
  <c r="AN43"/>
  <c r="AN85"/>
  <c r="AN17"/>
  <c r="AN86"/>
  <c r="AN22"/>
  <c r="AN23"/>
  <c r="AN21"/>
  <c r="AN92"/>
  <c r="AN69"/>
  <c r="AN61"/>
  <c r="AN47"/>
  <c r="AN27"/>
  <c r="AN103"/>
  <c r="AN108"/>
  <c r="AN68"/>
  <c r="AN19"/>
  <c r="AN58"/>
  <c r="AN83"/>
  <c r="AN41"/>
  <c r="AN71"/>
  <c r="AN64"/>
  <c r="AN31"/>
  <c r="AN40"/>
  <c r="AN16"/>
  <c r="AN25"/>
  <c r="AN110"/>
  <c r="AN97"/>
  <c r="AN32"/>
  <c r="AN78"/>
  <c r="AN33"/>
  <c r="AN15"/>
  <c r="AN88"/>
  <c r="AN37"/>
  <c r="AN42"/>
  <c r="AN59"/>
  <c r="AN111"/>
  <c r="AN98"/>
  <c r="AN14"/>
  <c r="AN53"/>
  <c r="AN65"/>
  <c r="AN91"/>
  <c r="AN75"/>
  <c r="AN102"/>
  <c r="AN49"/>
  <c r="AN20"/>
  <c r="AN46"/>
  <c r="AN51"/>
  <c r="AN44"/>
  <c r="AN74"/>
  <c r="AN109"/>
  <c r="AN60"/>
  <c r="AN18"/>
  <c r="AN63"/>
  <c r="AN81"/>
  <c r="AN96"/>
  <c r="AN87"/>
  <c r="AN34"/>
  <c r="AN73"/>
  <c r="AN70"/>
  <c r="AN80"/>
  <c r="AN24"/>
  <c r="AN56"/>
  <c r="AN104"/>
  <c r="AN82"/>
  <c r="AN79"/>
  <c r="AN62"/>
  <c r="AN72"/>
  <c r="AN84"/>
  <c r="AN52"/>
  <c r="AN29"/>
  <c r="AN94"/>
  <c r="AN26"/>
  <c r="AN55"/>
  <c r="AN57"/>
  <c r="AN105"/>
  <c r="AN90"/>
  <c r="AN28"/>
  <c r="AN13"/>
  <c r="AM12" a="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B8" i="22"/>
  <c r="B24"/>
  <c r="B16"/>
  <c r="B22"/>
  <c r="B20"/>
  <c r="B14"/>
  <c r="B10"/>
  <c r="B26"/>
  <c r="B38"/>
  <c r="B36"/>
  <c r="B28"/>
  <c r="B32"/>
  <c r="B30"/>
  <c r="B34"/>
  <c r="B12"/>
  <c r="B18"/>
  <c r="B19"/>
  <c r="Q19"/>
  <c r="Q18"/>
  <c r="A48"/>
  <c r="B35"/>
  <c r="Q35"/>
  <c r="B39"/>
  <c r="Q39"/>
  <c r="B33"/>
  <c r="Q33"/>
  <c r="B31"/>
  <c r="Q31"/>
  <c r="B13"/>
  <c r="Q13"/>
  <c r="B27"/>
  <c r="Q27"/>
  <c r="B23"/>
  <c r="Q23"/>
  <c r="B29"/>
  <c r="Q29"/>
  <c r="S19"/>
  <c r="T19"/>
  <c r="U19"/>
  <c r="B21"/>
  <c r="Q21"/>
  <c r="Q20"/>
  <c r="B49"/>
  <c r="A49"/>
  <c r="B11"/>
  <c r="S11"/>
  <c r="U11"/>
  <c r="T11"/>
  <c r="B9"/>
  <c r="Q9"/>
  <c r="S9"/>
  <c r="T9"/>
  <c r="U9"/>
  <c r="Q8"/>
  <c r="A43"/>
  <c r="B43"/>
  <c r="B17"/>
  <c r="Q17"/>
  <c r="S17"/>
  <c r="T17"/>
  <c r="U17"/>
  <c r="B15"/>
  <c r="Q14"/>
  <c r="A46"/>
  <c r="B37"/>
  <c r="S37"/>
  <c r="T37"/>
  <c r="U37"/>
  <c r="B25"/>
  <c r="Q25"/>
  <c r="S25"/>
  <c r="U25"/>
  <c r="T25"/>
  <c r="S23"/>
  <c r="T23"/>
  <c r="U23"/>
  <c r="S13"/>
  <c r="U13"/>
  <c r="T13"/>
  <c r="S31"/>
  <c r="T31"/>
  <c r="U31"/>
  <c r="S33"/>
  <c r="U33"/>
  <c r="T33"/>
  <c r="Q38"/>
  <c r="A58"/>
  <c r="S35"/>
  <c r="U35"/>
  <c r="T35"/>
  <c r="Q11"/>
  <c r="S21"/>
  <c r="U21"/>
  <c r="T21"/>
  <c r="Q16"/>
  <c r="B47"/>
  <c r="A47"/>
  <c r="Q15"/>
  <c r="S15"/>
  <c r="T15"/>
  <c r="U15"/>
  <c r="Q36"/>
  <c r="A57"/>
  <c r="B57"/>
  <c r="Q24"/>
  <c r="A51"/>
  <c r="B51"/>
  <c r="S29"/>
  <c r="T29"/>
  <c r="U29"/>
  <c r="Q28"/>
  <c r="A53"/>
  <c r="B53"/>
  <c r="Q22"/>
  <c r="A50"/>
  <c r="S27"/>
  <c r="T27"/>
  <c r="U27"/>
  <c r="Q12"/>
  <c r="B45"/>
  <c r="A45"/>
  <c r="Q30"/>
  <c r="A54"/>
  <c r="Q32"/>
  <c r="A55"/>
  <c r="B55"/>
  <c r="S39"/>
  <c r="U39"/>
  <c r="T39"/>
  <c r="Q34"/>
  <c r="A56"/>
  <c r="B48"/>
  <c r="Q47"/>
  <c r="A64"/>
  <c r="B64"/>
  <c r="Q10"/>
  <c r="A44"/>
  <c r="Q48"/>
  <c r="S48"/>
  <c r="T48"/>
  <c r="U48"/>
  <c r="B58"/>
  <c r="Q58"/>
  <c r="Q26"/>
  <c r="B52"/>
  <c r="Q52"/>
  <c r="R22"/>
  <c r="R28"/>
  <c r="R30"/>
  <c r="R38"/>
  <c r="R34"/>
  <c r="R36"/>
  <c r="R32"/>
  <c r="R39"/>
  <c r="R31"/>
  <c r="R20"/>
  <c r="R35"/>
  <c r="R37"/>
  <c r="R19"/>
  <c r="R24"/>
  <c r="R25"/>
  <c r="R26"/>
  <c r="R21"/>
  <c r="R23"/>
  <c r="R27"/>
  <c r="R29"/>
  <c r="R33"/>
  <c r="R9"/>
  <c r="R10"/>
  <c r="R11"/>
  <c r="R12"/>
  <c r="R13"/>
  <c r="R14"/>
  <c r="R15"/>
  <c r="R16"/>
  <c r="R17"/>
  <c r="R18"/>
  <c r="B116"/>
  <c r="C111"/>
  <c r="B108"/>
  <c r="C120"/>
  <c r="D111"/>
  <c r="C119"/>
  <c r="D113"/>
  <c r="C115"/>
  <c r="D109"/>
  <c r="D107"/>
  <c r="C122"/>
  <c r="D117"/>
  <c r="C110"/>
  <c r="D114"/>
  <c r="B111"/>
  <c r="D122"/>
  <c r="D112"/>
  <c r="D118"/>
  <c r="B109"/>
  <c r="B114"/>
  <c r="C118"/>
  <c r="D108"/>
  <c r="C113"/>
  <c r="C107"/>
  <c r="D121"/>
  <c r="B118"/>
  <c r="D119"/>
  <c r="D116"/>
  <c r="D120"/>
  <c r="C112"/>
  <c r="D115"/>
  <c r="C116"/>
  <c r="B115"/>
  <c r="B122"/>
  <c r="B110"/>
  <c r="B112"/>
  <c r="C114"/>
  <c r="C117"/>
  <c r="B107"/>
  <c r="C121"/>
  <c r="C108"/>
  <c r="B121"/>
  <c r="D110"/>
  <c r="B117"/>
  <c r="C109"/>
  <c r="B113"/>
  <c r="A52"/>
  <c r="Q37"/>
  <c r="B56"/>
  <c r="Q56"/>
  <c r="B50"/>
  <c r="Q50"/>
  <c r="D125"/>
  <c r="C125"/>
  <c r="C124"/>
  <c r="B120"/>
  <c r="D124"/>
  <c r="S52"/>
  <c r="T52"/>
  <c r="U52"/>
  <c r="B44"/>
  <c r="Q43"/>
  <c r="A62"/>
  <c r="B62"/>
  <c r="S50"/>
  <c r="T50"/>
  <c r="U50"/>
  <c r="B54"/>
  <c r="Q53"/>
  <c r="A67"/>
  <c r="Q55"/>
  <c r="B68"/>
  <c r="A68"/>
  <c r="B46"/>
  <c r="Q46"/>
  <c r="B119"/>
  <c r="C123"/>
  <c r="D123"/>
  <c r="D126"/>
  <c r="C126"/>
  <c r="Q51"/>
  <c r="B66"/>
  <c r="A66"/>
  <c r="S58"/>
  <c r="T58"/>
  <c r="U58"/>
  <c r="S44"/>
  <c r="U44"/>
  <c r="T44"/>
  <c r="Q54"/>
  <c r="S54"/>
  <c r="U54"/>
  <c r="T54"/>
  <c r="S56"/>
  <c r="T56"/>
  <c r="U56"/>
  <c r="S46"/>
  <c r="U46"/>
  <c r="T46"/>
  <c r="R55"/>
  <c r="R51"/>
  <c r="R46"/>
  <c r="R47"/>
  <c r="R56"/>
  <c r="R53"/>
  <c r="R49"/>
  <c r="R45"/>
  <c r="R48"/>
  <c r="R54"/>
  <c r="R57"/>
  <c r="R58"/>
  <c r="R50"/>
  <c r="R52"/>
  <c r="B67"/>
  <c r="Q67"/>
  <c r="Q49"/>
  <c r="B65"/>
  <c r="Q65"/>
  <c r="Q57"/>
  <c r="B69"/>
  <c r="Q69"/>
  <c r="Q45"/>
  <c r="B63"/>
  <c r="Q63"/>
  <c r="R44"/>
  <c r="C101"/>
  <c r="D105"/>
  <c r="C99"/>
  <c r="D100"/>
  <c r="C100"/>
  <c r="C105"/>
  <c r="D103"/>
  <c r="C102"/>
  <c r="C104"/>
  <c r="D106"/>
  <c r="D104"/>
  <c r="B102"/>
  <c r="C103"/>
  <c r="D102"/>
  <c r="B101"/>
  <c r="C106"/>
  <c r="D99"/>
  <c r="B104"/>
  <c r="B103"/>
  <c r="B99"/>
  <c r="B100"/>
  <c r="B105"/>
  <c r="B106"/>
  <c r="D101"/>
  <c r="B124"/>
  <c r="D127"/>
  <c r="B123"/>
  <c r="C127"/>
  <c r="B127"/>
  <c r="Q62"/>
  <c r="B73"/>
  <c r="A73"/>
  <c r="S69"/>
  <c r="U69"/>
  <c r="T69"/>
  <c r="Q64"/>
  <c r="A74"/>
  <c r="S65"/>
  <c r="T65"/>
  <c r="U65"/>
  <c r="S63"/>
  <c r="T63"/>
  <c r="U63"/>
  <c r="Q68"/>
  <c r="A76"/>
  <c r="S67"/>
  <c r="T67"/>
  <c r="U67"/>
  <c r="Q66"/>
  <c r="A75"/>
  <c r="B75"/>
  <c r="B126"/>
  <c r="B76"/>
  <c r="S76"/>
  <c r="Q76"/>
  <c r="B74"/>
  <c r="Q75"/>
  <c r="A80"/>
  <c r="A81"/>
  <c r="Q74"/>
  <c r="S74"/>
  <c r="B80"/>
  <c r="B81"/>
  <c r="Q80"/>
  <c r="B93"/>
  <c r="R67"/>
  <c r="R66"/>
  <c r="R65"/>
  <c r="R64"/>
  <c r="R69"/>
  <c r="R68"/>
  <c r="R63"/>
  <c r="C96"/>
  <c r="C95"/>
  <c r="B96"/>
  <c r="D98"/>
  <c r="B95"/>
  <c r="C98"/>
  <c r="C97"/>
  <c r="D97"/>
  <c r="D96"/>
  <c r="B97"/>
  <c r="B98"/>
  <c r="D95"/>
  <c r="Q73"/>
  <c r="A85"/>
  <c r="B85"/>
  <c r="Q81"/>
  <c r="S80"/>
  <c r="T80"/>
  <c r="C93"/>
  <c r="S81"/>
  <c r="B94"/>
  <c r="U81"/>
  <c r="D94"/>
  <c r="T81"/>
  <c r="C94"/>
  <c r="B86"/>
  <c r="H85"/>
  <c r="O85"/>
  <c r="Q86"/>
  <c r="S85"/>
  <c r="T85" s="1"/>
  <c r="C91" s="1"/>
  <c r="S86"/>
  <c r="B92" s="1"/>
  <c r="U80"/>
  <c r="D93"/>
  <c r="R80" a="1"/>
  <c r="Q44"/>
  <c r="A63"/>
  <c r="A69"/>
  <c r="A65"/>
  <c r="B125"/>
  <c r="A86"/>
  <c r="Q85"/>
  <c r="B91" a="1"/>
  <c r="B91" s="1"/>
  <c r="R80"/>
  <c r="R81"/>
  <c r="U86" l="1"/>
  <c r="D92" s="1"/>
  <c r="U85"/>
  <c r="T86"/>
  <c r="C92" s="1"/>
  <c r="D91" l="1"/>
  <c r="R85" a="1"/>
  <c r="R85" l="1"/>
  <c r="R86"/>
</calcChain>
</file>

<file path=xl/sharedStrings.xml><?xml version="1.0" encoding="utf-8"?>
<sst xmlns="http://schemas.openxmlformats.org/spreadsheetml/2006/main" count="94" uniqueCount="65">
  <si>
    <t>Top Bracket (32-16-8-4-2)</t>
  </si>
  <si>
    <t>all Qualifying Runs? (Y/N)</t>
  </si>
  <si>
    <t>Bib Number</t>
  </si>
  <si>
    <t>Withdraw (W)</t>
  </si>
  <si>
    <t>Total Tie Place Factor</t>
  </si>
  <si>
    <t>Double DQ Place Factor</t>
  </si>
  <si>
    <t>Total Time w/DQ Adjust</t>
  </si>
  <si>
    <t>Total Time Rank</t>
  </si>
  <si>
    <t>Tie 1 Total Time Rank</t>
  </si>
  <si>
    <t>Qual Rank (w/out DQs)</t>
  </si>
  <si>
    <t>Qual Rank (w/DQs sequenced)</t>
  </si>
  <si>
    <t>Tied-at Time Rank</t>
  </si>
  <si>
    <t>Under "Raw Time," enter "DQ" or"DNF" for</t>
  </si>
  <si>
    <t>"Disqualified" and "DNR" for "Did Not Race."</t>
  </si>
  <si>
    <t>R1 Margin</t>
  </si>
  <si>
    <t>R2 Margin</t>
  </si>
  <si>
    <t>Run 1</t>
  </si>
  <si>
    <t>Run 2</t>
  </si>
  <si>
    <t>Round of 8</t>
  </si>
  <si>
    <t>Round of 32</t>
  </si>
  <si>
    <t>Round of 4</t>
  </si>
  <si>
    <t>Final Round</t>
  </si>
  <si>
    <t>Round of 16</t>
  </si>
  <si>
    <t>Raw Time</t>
  </si>
  <si>
    <t>Cones</t>
  </si>
  <si>
    <t>Final Time</t>
  </si>
  <si>
    <t>Best Time</t>
  </si>
  <si>
    <t>Racer Name</t>
  </si>
  <si>
    <t>Racer No. &amp; Name</t>
  </si>
  <si>
    <t>Winner &amp; Margin</t>
  </si>
  <si>
    <t>Qualifying Position</t>
  </si>
  <si>
    <t>Consolation Round</t>
  </si>
  <si>
    <t>Round Winner &amp; Combined Margin</t>
  </si>
  <si>
    <t>Run Rank</t>
  </si>
  <si>
    <t>Final Results</t>
  </si>
  <si>
    <t>Qualifying Time</t>
  </si>
  <si>
    <t>Final Position</t>
  </si>
  <si>
    <t>N</t>
  </si>
  <si>
    <t>Placed Racer No. &amp; Name</t>
  </si>
  <si>
    <t>Points Earned</t>
  </si>
  <si>
    <t>Round Loser</t>
  </si>
  <si>
    <t>Loser’s Final Placement</t>
  </si>
  <si>
    <t>Tied-at Time</t>
  </si>
  <si>
    <t>No. of Ties per Best Time</t>
  </si>
  <si>
    <t>Run 1 Time w/DQ Adjust</t>
  </si>
  <si>
    <t>Run 2 Time w/DQ Adjust</t>
  </si>
  <si>
    <t>Tie 1 Place Factor</t>
  </si>
  <si>
    <t>maximum hit cones before DQ</t>
  </si>
  <si>
    <t>secs head-to-head DQ/DNR penalty</t>
  </si>
  <si>
    <t>secs max head-to-head victory margin</t>
  </si>
  <si>
    <t>secs penalty per hit cone</t>
  </si>
  <si>
    <t>Tie 2 Total Time Rank</t>
  </si>
  <si>
    <t>Tie 2 Place Factor</t>
  </si>
  <si>
    <t>Tie 3 Total Time Rank</t>
  </si>
  <si>
    <t>Tie 3 Place Factor</t>
  </si>
  <si>
    <t>Withdrawal Place Factor</t>
  </si>
  <si>
    <t>Advance Racers who DQ</t>
  </si>
  <si>
    <t>Double DQ Place Factor 2</t>
  </si>
  <si>
    <t>Final Spot - Withdrawals</t>
  </si>
  <si>
    <t>false start multiplication factor</t>
  </si>
  <si>
    <t>False Start</t>
  </si>
  <si>
    <t>Database development by Dan Gesmer</t>
  </si>
  <si>
    <t>Event Name</t>
  </si>
  <si>
    <t>Event date • Event place</t>
  </si>
  <si>
    <t>Discipline, Open Qualifications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</si>
</sst>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;[Red]0.000"/>
  </numFmts>
  <fonts count="35">
    <font>
      <sz val="9"/>
      <name val="Geneva"/>
    </font>
    <font>
      <sz val="9"/>
      <name val="Geneva"/>
    </font>
    <font>
      <b/>
      <sz val="12"/>
      <name val="Geneva"/>
    </font>
    <font>
      <sz val="12"/>
      <name val="Charcoal"/>
    </font>
    <font>
      <sz val="18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8"/>
      <color indexed="13"/>
      <name val="Arial"/>
      <family val="2"/>
    </font>
    <font>
      <b/>
      <sz val="14"/>
      <name val="Geneva"/>
    </font>
    <font>
      <b/>
      <sz val="18"/>
      <color indexed="10"/>
      <name val="Geneva"/>
    </font>
    <font>
      <b/>
      <sz val="14"/>
      <color indexed="8"/>
      <name val="Arial"/>
    </font>
    <font>
      <sz val="8"/>
      <name val="Geneva"/>
    </font>
    <font>
      <b/>
      <sz val="18"/>
      <name val="Geneva"/>
    </font>
    <font>
      <b/>
      <sz val="14"/>
      <color indexed="10"/>
      <name val="Arial"/>
    </font>
    <font>
      <b/>
      <sz val="14"/>
      <color indexed="10"/>
      <name val="Geneva"/>
    </font>
    <font>
      <b/>
      <sz val="14"/>
      <color indexed="39"/>
      <name val="Geneva"/>
    </font>
    <font>
      <b/>
      <sz val="12"/>
      <color indexed="39"/>
      <name val="Geneva"/>
    </font>
    <font>
      <b/>
      <sz val="12"/>
      <color indexed="8"/>
      <name val="Geneva"/>
    </font>
    <font>
      <b/>
      <sz val="14"/>
      <color indexed="39"/>
      <name val="Arial"/>
    </font>
    <font>
      <b/>
      <i/>
      <sz val="18"/>
      <color indexed="10"/>
      <name val="Geneva"/>
    </font>
    <font>
      <b/>
      <sz val="14"/>
      <color indexed="8"/>
      <name val="Geneva"/>
    </font>
    <font>
      <b/>
      <sz val="12"/>
      <color indexed="13"/>
      <name val="Geneva"/>
    </font>
    <font>
      <b/>
      <sz val="12"/>
      <color indexed="10"/>
      <name val="Geneva"/>
    </font>
    <font>
      <b/>
      <sz val="12"/>
      <color indexed="9"/>
      <name val="Geneva"/>
    </font>
    <font>
      <sz val="12"/>
      <color indexed="9"/>
      <name val="Geneva"/>
    </font>
    <font>
      <b/>
      <sz val="24"/>
      <color indexed="10"/>
      <name val="Geneva"/>
    </font>
    <font>
      <b/>
      <i/>
      <sz val="18"/>
      <color indexed="8"/>
      <name val="Geneva"/>
    </font>
    <font>
      <sz val="14"/>
      <name val="Geneva"/>
    </font>
    <font>
      <b/>
      <sz val="12"/>
      <color indexed="12"/>
      <name val="Geneva"/>
    </font>
    <font>
      <b/>
      <sz val="14"/>
      <color indexed="9"/>
      <name val="Geneva"/>
    </font>
    <font>
      <b/>
      <sz val="14"/>
      <color indexed="9"/>
      <name val="Arial"/>
    </font>
    <font>
      <b/>
      <sz val="24"/>
      <color indexed="9"/>
      <name val="Geneva"/>
    </font>
    <font>
      <sz val="9"/>
      <color indexed="9"/>
      <name val="Geneva"/>
    </font>
    <font>
      <b/>
      <sz val="9"/>
      <color indexed="9"/>
      <name val="Geneva"/>
    </font>
    <font>
      <b/>
      <sz val="18"/>
      <color indexed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98">
    <xf numFmtId="0" fontId="0" fillId="0" borderId="0" xfId="0"/>
    <xf numFmtId="2" fontId="7" fillId="2" borderId="0" xfId="0" applyNumberFormat="1" applyFont="1" applyFill="1" applyAlignment="1">
      <alignment horizontal="center" vertical="top"/>
    </xf>
    <xf numFmtId="2" fontId="0" fillId="0" borderId="0" xfId="0" applyNumberFormat="1"/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/>
    <xf numFmtId="0" fontId="8" fillId="0" borderId="0" xfId="0" applyFont="1" applyProtection="1"/>
    <xf numFmtId="0" fontId="8" fillId="0" borderId="0" xfId="0" applyFont="1" applyBorder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/>
    <xf numFmtId="0" fontId="12" fillId="0" borderId="0" xfId="0" applyFont="1"/>
    <xf numFmtId="164" fontId="8" fillId="0" borderId="0" xfId="0" applyNumberFormat="1" applyFont="1" applyProtection="1">
      <protection locked="0"/>
    </xf>
    <xf numFmtId="164" fontId="8" fillId="0" borderId="0" xfId="0" applyNumberFormat="1" applyFont="1"/>
    <xf numFmtId="1" fontId="0" fillId="0" borderId="0" xfId="0" applyNumberFormat="1"/>
    <xf numFmtId="2" fontId="2" fillId="0" borderId="0" xfId="0" applyNumberFormat="1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textRotation="90"/>
    </xf>
    <xf numFmtId="0" fontId="8" fillId="0" borderId="0" xfId="0" applyFont="1" applyBorder="1" applyAlignment="1" applyProtection="1">
      <alignment horizontal="center" vertical="center"/>
    </xf>
    <xf numFmtId="165" fontId="2" fillId="0" borderId="3" xfId="0" applyNumberFormat="1" applyFont="1" applyBorder="1" applyAlignment="1">
      <alignment wrapText="1"/>
    </xf>
    <xf numFmtId="2" fontId="0" fillId="0" borderId="4" xfId="0" applyNumberFormat="1" applyBorder="1"/>
    <xf numFmtId="165" fontId="0" fillId="0" borderId="5" xfId="0" applyNumberForma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Protection="1"/>
    <xf numFmtId="164" fontId="8" fillId="0" borderId="0" xfId="0" applyNumberFormat="1" applyFont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164" fontId="15" fillId="0" borderId="6" xfId="0" applyNumberFormat="1" applyFont="1" applyBorder="1" applyAlignment="1" applyProtection="1">
      <alignment horizontal="center" wrapText="1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/>
    <xf numFmtId="1" fontId="13" fillId="0" borderId="11" xfId="0" applyNumberFormat="1" applyFont="1" applyBorder="1" applyAlignment="1">
      <alignment horizontal="center" textRotation="90" wrapText="1"/>
    </xf>
    <xf numFmtId="0" fontId="14" fillId="0" borderId="12" xfId="0" applyFont="1" applyBorder="1" applyAlignment="1" applyProtection="1">
      <alignment horizontal="center"/>
    </xf>
    <xf numFmtId="1" fontId="10" fillId="0" borderId="13" xfId="0" applyNumberFormat="1" applyFont="1" applyBorder="1" applyAlignment="1">
      <alignment horizontal="center" textRotation="90" wrapText="1"/>
    </xf>
    <xf numFmtId="164" fontId="20" fillId="0" borderId="2" xfId="0" applyNumberFormat="1" applyFont="1" applyBorder="1" applyAlignment="1" applyProtection="1">
      <alignment horizontal="center" wrapText="1"/>
    </xf>
    <xf numFmtId="164" fontId="10" fillId="0" borderId="14" xfId="0" applyNumberFormat="1" applyFont="1" applyBorder="1" applyAlignment="1" applyProtection="1">
      <alignment horizontal="center" textRotation="90" wrapText="1"/>
    </xf>
    <xf numFmtId="164" fontId="20" fillId="0" borderId="15" xfId="0" applyNumberFormat="1" applyFont="1" applyBorder="1" applyAlignment="1" applyProtection="1">
      <alignment horizontal="center" wrapText="1"/>
    </xf>
    <xf numFmtId="164" fontId="10" fillId="0" borderId="2" xfId="0" applyNumberFormat="1" applyFont="1" applyBorder="1" applyAlignment="1" applyProtection="1">
      <alignment horizontal="center" textRotation="90" wrapText="1"/>
    </xf>
    <xf numFmtId="164" fontId="15" fillId="0" borderId="14" xfId="0" applyNumberFormat="1" applyFont="1" applyBorder="1" applyAlignment="1" applyProtection="1">
      <alignment horizontal="center" wrapText="1"/>
    </xf>
    <xf numFmtId="2" fontId="0" fillId="2" borderId="14" xfId="0" applyNumberFormat="1" applyFill="1" applyBorder="1" applyAlignment="1"/>
    <xf numFmtId="1" fontId="10" fillId="0" borderId="16" xfId="0" applyNumberFormat="1" applyFont="1" applyBorder="1" applyAlignment="1">
      <alignment horizontal="center" textRotation="90" wrapText="1"/>
    </xf>
    <xf numFmtId="1" fontId="10" fillId="0" borderId="17" xfId="0" applyNumberFormat="1" applyFont="1" applyBorder="1" applyAlignment="1">
      <alignment horizontal="center" textRotation="90" wrapText="1"/>
    </xf>
    <xf numFmtId="1" fontId="17" fillId="4" borderId="18" xfId="0" applyNumberFormat="1" applyFont="1" applyFill="1" applyBorder="1" applyAlignment="1">
      <alignment horizontal="center" vertical="center"/>
    </xf>
    <xf numFmtId="1" fontId="17" fillId="4" borderId="19" xfId="0" applyNumberFormat="1" applyFont="1" applyFill="1" applyBorder="1" applyAlignment="1">
      <alignment horizontal="center" vertical="center"/>
    </xf>
    <xf numFmtId="1" fontId="17" fillId="4" borderId="20" xfId="0" applyNumberFormat="1" applyFont="1" applyFill="1" applyBorder="1" applyAlignment="1">
      <alignment horizontal="center" vertical="center"/>
    </xf>
    <xf numFmtId="1" fontId="17" fillId="4" borderId="21" xfId="0" applyNumberFormat="1" applyFont="1" applyFill="1" applyBorder="1" applyAlignment="1">
      <alignment horizontal="center" vertical="center"/>
    </xf>
    <xf numFmtId="0" fontId="21" fillId="5" borderId="22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1" fillId="5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1" fillId="5" borderId="23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1" fillId="5" borderId="25" xfId="0" applyNumberFormat="1" applyFont="1" applyFill="1" applyBorder="1" applyAlignment="1" applyProtection="1">
      <alignment horizontal="center"/>
      <protection locked="0"/>
    </xf>
    <xf numFmtId="164" fontId="2" fillId="0" borderId="26" xfId="0" applyNumberFormat="1" applyFont="1" applyBorder="1" applyAlignment="1" applyProtection="1">
      <alignment horizontal="center"/>
      <protection locked="0"/>
    </xf>
    <xf numFmtId="164" fontId="21" fillId="5" borderId="27" xfId="0" applyNumberFormat="1" applyFon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164" fontId="21" fillId="5" borderId="26" xfId="0" applyNumberFormat="1" applyFon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164" fontId="17" fillId="0" borderId="28" xfId="0" applyNumberFormat="1" applyFont="1" applyFill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/>
      <protection locked="0"/>
    </xf>
    <xf numFmtId="164" fontId="2" fillId="0" borderId="29" xfId="0" applyNumberFormat="1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left"/>
      <protection locked="0"/>
    </xf>
    <xf numFmtId="164" fontId="21" fillId="5" borderId="31" xfId="0" applyNumberFormat="1" applyFont="1" applyFill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164" fontId="2" fillId="0" borderId="32" xfId="0" applyNumberFormat="1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164" fontId="21" fillId="5" borderId="33" xfId="0" applyNumberFormat="1" applyFont="1" applyFill="1" applyBorder="1" applyAlignment="1" applyProtection="1">
      <alignment horizontal="center"/>
      <protection locked="0"/>
    </xf>
    <xf numFmtId="0" fontId="21" fillId="5" borderId="28" xfId="0" applyFont="1" applyFill="1" applyBorder="1" applyAlignment="1" applyProtection="1">
      <alignment horizontal="center"/>
      <protection locked="0"/>
    </xf>
    <xf numFmtId="164" fontId="17" fillId="0" borderId="25" xfId="0" applyNumberFormat="1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164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164" fontId="21" fillId="5" borderId="25" xfId="0" applyNumberFormat="1" applyFont="1" applyFill="1" applyBorder="1" applyAlignment="1" applyProtection="1">
      <alignment horizontal="center" vertical="center"/>
      <protection locked="0"/>
    </xf>
    <xf numFmtId="0" fontId="21" fillId="5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  <xf numFmtId="164" fontId="21" fillId="5" borderId="27" xfId="0" applyNumberFormat="1" applyFont="1" applyFill="1" applyBorder="1" applyAlignment="1" applyProtection="1">
      <alignment horizontal="center" vertical="center"/>
      <protection locked="0"/>
    </xf>
    <xf numFmtId="0" fontId="21" fillId="5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164" fontId="21" fillId="5" borderId="36" xfId="0" applyNumberFormat="1" applyFont="1" applyFill="1" applyBorder="1" applyAlignment="1" applyProtection="1">
      <alignment horizontal="center" vertical="center"/>
      <protection locked="0"/>
    </xf>
    <xf numFmtId="164" fontId="21" fillId="5" borderId="37" xfId="0" applyNumberFormat="1" applyFont="1" applyFill="1" applyBorder="1" applyAlignment="1" applyProtection="1">
      <alignment horizontal="center" vertical="center"/>
      <protection locked="0"/>
    </xf>
    <xf numFmtId="0" fontId="21" fillId="5" borderId="38" xfId="0" applyNumberFormat="1" applyFont="1" applyFill="1" applyBorder="1" applyAlignment="1" applyProtection="1">
      <alignment horizontal="center" vertical="center"/>
      <protection locked="0"/>
    </xf>
    <xf numFmtId="164" fontId="21" fillId="5" borderId="33" xfId="0" applyNumberFormat="1" applyFont="1" applyFill="1" applyBorder="1" applyAlignment="1" applyProtection="1">
      <alignment horizontal="center" vertical="center"/>
      <protection locked="0"/>
    </xf>
    <xf numFmtId="0" fontId="21" fillId="5" borderId="28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2" xfId="0" applyNumberFormat="1" applyFont="1" applyBorder="1" applyAlignment="1" applyProtection="1">
      <alignment horizontal="center" vertical="center"/>
      <protection locked="0"/>
    </xf>
    <xf numFmtId="164" fontId="21" fillId="5" borderId="34" xfId="0" applyNumberFormat="1" applyFont="1" applyFill="1" applyBorder="1" applyAlignment="1" applyProtection="1">
      <alignment horizontal="center" vertical="center"/>
      <protection locked="0"/>
    </xf>
    <xf numFmtId="0" fontId="21" fillId="5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4" fillId="0" borderId="39" xfId="0" applyNumberFormat="1" applyFont="1" applyBorder="1" applyAlignment="1">
      <alignment horizontal="center" vertical="top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2" fillId="6" borderId="33" xfId="0" applyNumberFormat="1" applyFont="1" applyFill="1" applyBorder="1" applyAlignment="1" applyProtection="1">
      <alignment horizontal="center" vertical="center"/>
      <protection locked="0"/>
    </xf>
    <xf numFmtId="1" fontId="22" fillId="6" borderId="40" xfId="0" applyNumberFormat="1" applyFont="1" applyFill="1" applyBorder="1" applyAlignment="1" applyProtection="1">
      <alignment horizontal="center" vertical="center"/>
      <protection locked="0"/>
    </xf>
    <xf numFmtId="2" fontId="22" fillId="6" borderId="40" xfId="0" applyNumberFormat="1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 applyProtection="1">
      <alignment horizontal="center" vertical="center"/>
      <protection locked="0"/>
    </xf>
    <xf numFmtId="0" fontId="17" fillId="6" borderId="42" xfId="0" applyFont="1" applyFill="1" applyBorder="1" applyAlignment="1" applyProtection="1">
      <alignment horizontal="left" vertical="center" wrapText="1"/>
    </xf>
    <xf numFmtId="0" fontId="2" fillId="0" borderId="43" xfId="0" applyFont="1" applyBorder="1" applyAlignment="1">
      <alignment horizontal="center"/>
    </xf>
    <xf numFmtId="0" fontId="16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left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6" xfId="0" applyFont="1" applyBorder="1" applyAlignment="1">
      <alignment horizontal="center"/>
    </xf>
    <xf numFmtId="0" fontId="16" fillId="0" borderId="47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left"/>
      <protection locked="0"/>
    </xf>
    <xf numFmtId="164" fontId="21" fillId="5" borderId="46" xfId="0" applyNumberFormat="1" applyFont="1" applyFill="1" applyBorder="1" applyAlignment="1" applyProtection="1">
      <alignment horizontal="center"/>
      <protection locked="0"/>
    </xf>
    <xf numFmtId="0" fontId="21" fillId="5" borderId="47" xfId="0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/>
    </xf>
    <xf numFmtId="0" fontId="16" fillId="0" borderId="35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left"/>
      <protection locked="0"/>
    </xf>
    <xf numFmtId="164" fontId="2" fillId="0" borderId="50" xfId="0" applyNumberFormat="1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164" fontId="21" fillId="5" borderId="34" xfId="0" applyNumberFormat="1" applyFont="1" applyFill="1" applyBorder="1" applyAlignment="1" applyProtection="1">
      <alignment horizontal="center"/>
      <protection locked="0"/>
    </xf>
    <xf numFmtId="0" fontId="21" fillId="5" borderId="35" xfId="0" applyFont="1" applyFill="1" applyBorder="1" applyAlignment="1" applyProtection="1">
      <alignment horizontal="center"/>
      <protection locked="0"/>
    </xf>
    <xf numFmtId="0" fontId="2" fillId="0" borderId="51" xfId="0" applyFont="1" applyFill="1" applyBorder="1" applyAlignment="1">
      <alignment horizontal="center"/>
    </xf>
    <xf numFmtId="0" fontId="29" fillId="0" borderId="0" xfId="0" applyFont="1" applyProtection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2" fillId="0" borderId="0" xfId="0" applyNumberFormat="1" applyFont="1"/>
    <xf numFmtId="0" fontId="32" fillId="0" borderId="0" xfId="0" applyFont="1"/>
    <xf numFmtId="0" fontId="20" fillId="0" borderId="0" xfId="0" applyFont="1" applyBorder="1" applyAlignment="1"/>
    <xf numFmtId="0" fontId="20" fillId="0" borderId="0" xfId="0" applyFont="1" applyAlignment="1"/>
    <xf numFmtId="164" fontId="17" fillId="0" borderId="52" xfId="0" applyNumberFormat="1" applyFont="1" applyBorder="1" applyAlignment="1" applyProtection="1">
      <alignment horizontal="center"/>
      <protection hidden="1"/>
    </xf>
    <xf numFmtId="0" fontId="17" fillId="0" borderId="18" xfId="0" applyFont="1" applyFill="1" applyBorder="1" applyAlignment="1" applyProtection="1">
      <alignment horizontal="center"/>
      <protection hidden="1"/>
    </xf>
    <xf numFmtId="164" fontId="21" fillId="5" borderId="53" xfId="0" applyNumberFormat="1" applyFont="1" applyFill="1" applyBorder="1" applyAlignment="1" applyProtection="1">
      <alignment horizontal="center"/>
      <protection hidden="1"/>
    </xf>
    <xf numFmtId="0" fontId="21" fillId="5" borderId="30" xfId="0" applyFont="1" applyFill="1" applyBorder="1" applyAlignment="1" applyProtection="1">
      <alignment horizontal="center"/>
      <protection hidden="1"/>
    </xf>
    <xf numFmtId="0" fontId="17" fillId="0" borderId="20" xfId="0" applyFont="1" applyFill="1" applyBorder="1" applyAlignment="1" applyProtection="1">
      <alignment horizontal="center"/>
      <protection hidden="1"/>
    </xf>
    <xf numFmtId="164" fontId="17" fillId="0" borderId="54" xfId="0" applyNumberFormat="1" applyFont="1" applyBorder="1" applyAlignment="1" applyProtection="1">
      <alignment horizontal="center"/>
      <protection hidden="1"/>
    </xf>
    <xf numFmtId="0" fontId="17" fillId="0" borderId="45" xfId="0" applyFont="1" applyFill="1" applyBorder="1" applyAlignment="1" applyProtection="1">
      <alignment horizontal="center"/>
      <protection hidden="1"/>
    </xf>
    <xf numFmtId="164" fontId="21" fillId="5" borderId="55" xfId="0" applyNumberFormat="1" applyFont="1" applyFill="1" applyBorder="1" applyAlignment="1" applyProtection="1">
      <alignment horizontal="center"/>
      <protection hidden="1"/>
    </xf>
    <xf numFmtId="0" fontId="21" fillId="5" borderId="48" xfId="0" applyFont="1" applyFill="1" applyBorder="1" applyAlignment="1" applyProtection="1">
      <alignment horizontal="center"/>
      <protection hidden="1"/>
    </xf>
    <xf numFmtId="164" fontId="17" fillId="0" borderId="56" xfId="0" applyNumberFormat="1" applyFont="1" applyBorder="1" applyAlignment="1" applyProtection="1">
      <alignment horizontal="center"/>
      <protection hidden="1"/>
    </xf>
    <xf numFmtId="0" fontId="17" fillId="0" borderId="49" xfId="0" applyFont="1" applyFill="1" applyBorder="1" applyAlignment="1" applyProtection="1">
      <alignment horizontal="center"/>
      <protection hidden="1"/>
    </xf>
    <xf numFmtId="164" fontId="21" fillId="5" borderId="57" xfId="0" applyNumberFormat="1" applyFont="1" applyFill="1" applyBorder="1" applyAlignment="1" applyProtection="1">
      <alignment horizontal="center"/>
      <protection hidden="1"/>
    </xf>
    <xf numFmtId="0" fontId="21" fillId="5" borderId="21" xfId="0" applyFont="1" applyFill="1" applyBorder="1" applyAlignment="1" applyProtection="1">
      <alignment horizontal="center"/>
      <protection hidden="1"/>
    </xf>
    <xf numFmtId="164" fontId="21" fillId="5" borderId="52" xfId="0" applyNumberFormat="1" applyFont="1" applyFill="1" applyBorder="1" applyAlignment="1" applyProtection="1">
      <alignment horizontal="center"/>
      <protection hidden="1"/>
    </xf>
    <xf numFmtId="0" fontId="21" fillId="5" borderId="18" xfId="0" applyNumberFormat="1" applyFont="1" applyFill="1" applyBorder="1" applyAlignment="1" applyProtection="1">
      <alignment horizontal="center"/>
      <protection hidden="1"/>
    </xf>
    <xf numFmtId="164" fontId="16" fillId="0" borderId="58" xfId="0" applyNumberFormat="1" applyFont="1" applyBorder="1" applyAlignment="1" applyProtection="1">
      <alignment horizontal="center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NumberFormat="1" applyFont="1" applyAlignment="1" applyProtection="1">
      <alignment horizontal="center"/>
      <protection hidden="1"/>
    </xf>
    <xf numFmtId="0" fontId="16" fillId="0" borderId="33" xfId="0" applyFont="1" applyBorder="1" applyAlignment="1" applyProtection="1">
      <alignment horizontal="center"/>
      <protection hidden="1"/>
    </xf>
    <xf numFmtId="0" fontId="22" fillId="0" borderId="59" xfId="0" applyFont="1" applyBorder="1" applyAlignment="1" applyProtection="1">
      <alignment horizontal="left"/>
      <protection hidden="1"/>
    </xf>
    <xf numFmtId="164" fontId="16" fillId="0" borderId="59" xfId="0" applyNumberFormat="1" applyFont="1" applyBorder="1" applyAlignment="1" applyProtection="1">
      <alignment horizontal="center"/>
      <protection hidden="1"/>
    </xf>
    <xf numFmtId="164" fontId="17" fillId="0" borderId="53" xfId="0" applyNumberFormat="1" applyFont="1" applyBorder="1" applyAlignment="1" applyProtection="1">
      <alignment horizontal="center"/>
      <protection hidden="1"/>
    </xf>
    <xf numFmtId="0" fontId="17" fillId="0" borderId="30" xfId="0" applyNumberFormat="1" applyFont="1" applyFill="1" applyBorder="1" applyAlignment="1" applyProtection="1">
      <alignment horizontal="center"/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16" fillId="0" borderId="40" xfId="0" applyFont="1" applyBorder="1" applyAlignment="1" applyProtection="1">
      <alignment horizontal="center"/>
      <protection hidden="1"/>
    </xf>
    <xf numFmtId="0" fontId="22" fillId="0" borderId="60" xfId="0" applyFont="1" applyBorder="1" applyAlignment="1" applyProtection="1">
      <alignment horizontal="left"/>
      <protection hidden="1"/>
    </xf>
    <xf numFmtId="164" fontId="16" fillId="0" borderId="60" xfId="0" applyNumberFormat="1" applyFont="1" applyBorder="1" applyAlignment="1" applyProtection="1">
      <alignment horizontal="center"/>
      <protection hidden="1"/>
    </xf>
    <xf numFmtId="0" fontId="21" fillId="5" borderId="20" xfId="0" applyNumberFormat="1" applyFont="1" applyFill="1" applyBorder="1" applyAlignment="1" applyProtection="1">
      <alignment horizontal="center"/>
      <protection hidden="1"/>
    </xf>
    <xf numFmtId="0" fontId="22" fillId="0" borderId="52" xfId="0" applyFont="1" applyBorder="1" applyAlignment="1" applyProtection="1">
      <alignment horizontal="left"/>
      <protection hidden="1"/>
    </xf>
    <xf numFmtId="164" fontId="17" fillId="0" borderId="61" xfId="0" applyNumberFormat="1" applyFont="1" applyBorder="1" applyAlignment="1" applyProtection="1">
      <alignment horizontal="center"/>
      <protection hidden="1"/>
    </xf>
    <xf numFmtId="0" fontId="17" fillId="0" borderId="51" xfId="0" applyNumberFormat="1" applyFont="1" applyFill="1" applyBorder="1" applyAlignment="1" applyProtection="1">
      <alignment horizontal="center"/>
      <protection hidden="1"/>
    </xf>
    <xf numFmtId="0" fontId="2" fillId="0" borderId="51" xfId="0" applyFont="1" applyFill="1" applyBorder="1" applyAlignment="1" applyProtection="1">
      <alignment horizontal="center"/>
      <protection hidden="1"/>
    </xf>
    <xf numFmtId="0" fontId="16" fillId="0" borderId="37" xfId="0" applyFont="1" applyBorder="1" applyAlignment="1" applyProtection="1">
      <alignment horizontal="center"/>
      <protection hidden="1"/>
    </xf>
    <xf numFmtId="0" fontId="22" fillId="0" borderId="61" xfId="0" applyFont="1" applyBorder="1" applyAlignment="1" applyProtection="1">
      <alignment horizontal="left"/>
      <protection hidden="1"/>
    </xf>
    <xf numFmtId="164" fontId="16" fillId="0" borderId="61" xfId="0" applyNumberFormat="1" applyFont="1" applyBorder="1" applyAlignment="1" applyProtection="1">
      <alignment horizontal="center"/>
      <protection hidden="1"/>
    </xf>
    <xf numFmtId="164" fontId="21" fillId="5" borderId="56" xfId="0" applyNumberFormat="1" applyFont="1" applyFill="1" applyBorder="1" applyAlignment="1" applyProtection="1">
      <alignment horizontal="center"/>
      <protection hidden="1"/>
    </xf>
    <xf numFmtId="0" fontId="21" fillId="5" borderId="49" xfId="0" applyNumberFormat="1" applyFont="1" applyFill="1" applyBorder="1" applyAlignment="1" applyProtection="1">
      <alignment horizontal="center"/>
      <protection hidden="1"/>
    </xf>
    <xf numFmtId="164" fontId="17" fillId="0" borderId="57" xfId="0" applyNumberFormat="1" applyFont="1" applyBorder="1" applyAlignment="1" applyProtection="1">
      <alignment horizontal="center"/>
      <protection hidden="1"/>
    </xf>
    <xf numFmtId="0" fontId="17" fillId="0" borderId="21" xfId="0" applyNumberFormat="1" applyFont="1" applyFill="1" applyBorder="1" applyAlignment="1" applyProtection="1">
      <alignment horizontal="center"/>
      <protection hidden="1"/>
    </xf>
    <xf numFmtId="164" fontId="16" fillId="0" borderId="27" xfId="0" applyNumberFormat="1" applyFont="1" applyBorder="1" applyAlignment="1" applyProtection="1">
      <alignment horizontal="center"/>
      <protection hidden="1"/>
    </xf>
    <xf numFmtId="0" fontId="2" fillId="0" borderId="21" xfId="0" applyFont="1" applyFill="1" applyBorder="1" applyAlignment="1" applyProtection="1">
      <alignment horizontal="center"/>
      <protection hidden="1"/>
    </xf>
    <xf numFmtId="0" fontId="16" fillId="0" borderId="27" xfId="0" applyFont="1" applyBorder="1" applyAlignment="1" applyProtection="1">
      <alignment horizontal="center"/>
      <protection hidden="1"/>
    </xf>
    <xf numFmtId="0" fontId="22" fillId="0" borderId="57" xfId="0" applyFont="1" applyBorder="1" applyAlignment="1" applyProtection="1">
      <alignment horizontal="left"/>
      <protection hidden="1"/>
    </xf>
    <xf numFmtId="164" fontId="16" fillId="0" borderId="57" xfId="0" applyNumberFormat="1" applyFont="1" applyBorder="1" applyAlignment="1" applyProtection="1">
      <alignment horizontal="center"/>
      <protection hidden="1"/>
    </xf>
    <xf numFmtId="1" fontId="2" fillId="3" borderId="7" xfId="0" applyNumberFormat="1" applyFont="1" applyFill="1" applyBorder="1" applyAlignment="1" applyProtection="1">
      <alignment horizontal="center" vertical="center"/>
      <protection hidden="1"/>
    </xf>
    <xf numFmtId="2" fontId="5" fillId="0" borderId="62" xfId="0" applyNumberFormat="1" applyFont="1" applyFill="1" applyBorder="1" applyAlignment="1" applyProtection="1">
      <alignment horizontal="center" vertical="center"/>
      <protection hidden="1"/>
    </xf>
    <xf numFmtId="1" fontId="2" fillId="3" borderId="63" xfId="0" applyNumberFormat="1" applyFont="1" applyFill="1" applyBorder="1" applyAlignment="1" applyProtection="1">
      <alignment horizontal="center" vertical="center"/>
      <protection hidden="1"/>
    </xf>
    <xf numFmtId="2" fontId="6" fillId="0" borderId="64" xfId="0" applyNumberFormat="1" applyFont="1" applyFill="1" applyBorder="1" applyAlignment="1" applyProtection="1">
      <alignment horizontal="center" vertical="center"/>
      <protection hidden="1"/>
    </xf>
    <xf numFmtId="1" fontId="2" fillId="3" borderId="26" xfId="0" applyNumberFormat="1" applyFont="1" applyFill="1" applyBorder="1" applyAlignment="1" applyProtection="1">
      <alignment horizontal="center" vertical="center"/>
      <protection hidden="1"/>
    </xf>
    <xf numFmtId="2" fontId="5" fillId="0" borderId="65" xfId="0" applyNumberFormat="1" applyFont="1" applyFill="1" applyBorder="1" applyAlignment="1" applyProtection="1">
      <alignment horizontal="center" vertical="center"/>
      <protection hidden="1"/>
    </xf>
    <xf numFmtId="1" fontId="2" fillId="3" borderId="27" xfId="0" applyNumberFormat="1" applyFont="1" applyFill="1" applyBorder="1" applyAlignment="1" applyProtection="1">
      <alignment horizontal="center" vertical="center"/>
      <protection hidden="1"/>
    </xf>
    <xf numFmtId="2" fontId="6" fillId="0" borderId="66" xfId="0" applyNumberFormat="1" applyFont="1" applyFill="1" applyBorder="1" applyAlignment="1" applyProtection="1">
      <alignment horizontal="center" vertical="center"/>
      <protection hidden="1"/>
    </xf>
    <xf numFmtId="1" fontId="2" fillId="3" borderId="67" xfId="0" applyNumberFormat="1" applyFont="1" applyFill="1" applyBorder="1" applyAlignment="1" applyProtection="1">
      <alignment horizontal="center" vertical="center"/>
      <protection hidden="1"/>
    </xf>
    <xf numFmtId="2" fontId="10" fillId="0" borderId="68" xfId="0" applyNumberFormat="1" applyFont="1" applyFill="1" applyBorder="1" applyAlignment="1" applyProtection="1">
      <alignment horizontal="center" vertical="center"/>
      <protection hidden="1"/>
    </xf>
    <xf numFmtId="1" fontId="2" fillId="3" borderId="69" xfId="0" applyNumberFormat="1" applyFont="1" applyFill="1" applyBorder="1" applyAlignment="1" applyProtection="1">
      <alignment horizontal="center" vertical="center"/>
      <protection hidden="1"/>
    </xf>
    <xf numFmtId="2" fontId="13" fillId="0" borderId="70" xfId="0" applyNumberFormat="1" applyFont="1" applyFill="1" applyBorder="1" applyAlignment="1" applyProtection="1">
      <alignment horizontal="center" vertical="center"/>
      <protection hidden="1"/>
    </xf>
    <xf numFmtId="1" fontId="2" fillId="3" borderId="71" xfId="0" applyNumberFormat="1" applyFont="1" applyFill="1" applyBorder="1" applyAlignment="1" applyProtection="1">
      <alignment horizontal="center" vertical="center"/>
      <protection hidden="1"/>
    </xf>
    <xf numFmtId="2" fontId="10" fillId="0" borderId="72" xfId="0" applyNumberFormat="1" applyFont="1" applyFill="1" applyBorder="1" applyAlignment="1" applyProtection="1">
      <alignment horizontal="center" vertical="center"/>
      <protection hidden="1"/>
    </xf>
    <xf numFmtId="1" fontId="2" fillId="3" borderId="73" xfId="0" applyNumberFormat="1" applyFont="1" applyFill="1" applyBorder="1" applyAlignment="1" applyProtection="1">
      <alignment horizontal="center" vertical="center"/>
      <protection hidden="1"/>
    </xf>
    <xf numFmtId="2" fontId="10" fillId="0" borderId="74" xfId="0" applyNumberFormat="1" applyFont="1" applyFill="1" applyBorder="1" applyAlignment="1" applyProtection="1">
      <alignment horizontal="center" vertical="center"/>
      <protection hidden="1"/>
    </xf>
    <xf numFmtId="2" fontId="13" fillId="0" borderId="75" xfId="0" applyNumberFormat="1" applyFont="1" applyFill="1" applyBorder="1" applyAlignment="1" applyProtection="1">
      <alignment horizontal="center" vertical="center"/>
      <protection hidden="1"/>
    </xf>
    <xf numFmtId="2" fontId="10" fillId="0" borderId="14" xfId="0" applyNumberFormat="1" applyFont="1" applyFill="1" applyBorder="1" applyAlignment="1" applyProtection="1">
      <alignment horizontal="center" vertical="center"/>
      <protection hidden="1"/>
    </xf>
    <xf numFmtId="2" fontId="10" fillId="0" borderId="76" xfId="0" applyNumberFormat="1" applyFont="1" applyFill="1" applyBorder="1" applyAlignment="1" applyProtection="1">
      <alignment horizontal="center" vertical="center"/>
      <protection hidden="1"/>
    </xf>
    <xf numFmtId="0" fontId="17" fillId="0" borderId="28" xfId="0" applyNumberFormat="1" applyFont="1" applyFill="1" applyBorder="1" applyAlignment="1" applyProtection="1">
      <alignment horizontal="center" vertical="center"/>
      <protection hidden="1"/>
    </xf>
    <xf numFmtId="2" fontId="28" fillId="0" borderId="77" xfId="0" applyNumberFormat="1" applyFont="1" applyFill="1" applyBorder="1" applyAlignment="1" applyProtection="1">
      <alignment horizontal="center"/>
      <protection hidden="1"/>
    </xf>
    <xf numFmtId="164" fontId="23" fillId="0" borderId="0" xfId="0" applyNumberFormat="1" applyFont="1" applyBorder="1" applyAlignment="1" applyProtection="1">
      <alignment horizontal="center"/>
      <protection hidden="1"/>
    </xf>
    <xf numFmtId="164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22" xfId="0" applyNumberFormat="1" applyFont="1" applyFill="1" applyBorder="1" applyAlignment="1" applyProtection="1">
      <alignment horizontal="center" vertical="center"/>
      <protection hidden="1"/>
    </xf>
    <xf numFmtId="164" fontId="28" fillId="0" borderId="45" xfId="0" applyNumberFormat="1" applyFont="1" applyFill="1" applyBorder="1" applyAlignment="1" applyProtection="1">
      <alignment horizontal="center" vertical="top"/>
      <protection hidden="1"/>
    </xf>
    <xf numFmtId="164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17" fillId="0" borderId="23" xfId="0" applyNumberFormat="1" applyFont="1" applyFill="1" applyBorder="1" applyAlignment="1" applyProtection="1">
      <alignment horizontal="center" vertical="center"/>
      <protection hidden="1"/>
    </xf>
    <xf numFmtId="2" fontId="28" fillId="0" borderId="48" xfId="0" applyNumberFormat="1" applyFont="1" applyFill="1" applyBorder="1" applyAlignment="1" applyProtection="1">
      <alignment horizontal="center"/>
      <protection hidden="1"/>
    </xf>
    <xf numFmtId="164" fontId="23" fillId="0" borderId="0" xfId="0" applyNumberFormat="1" applyFont="1" applyBorder="1" applyAlignment="1" applyProtection="1">
      <alignment horizontal="center" wrapText="1"/>
      <protection hidden="1"/>
    </xf>
    <xf numFmtId="164" fontId="21" fillId="5" borderId="22" xfId="0" applyNumberFormat="1" applyFont="1" applyFill="1" applyBorder="1" applyAlignment="1" applyProtection="1">
      <alignment horizontal="center" vertical="center"/>
      <protection hidden="1"/>
    </xf>
    <xf numFmtId="164" fontId="28" fillId="0" borderId="78" xfId="0" applyNumberFormat="1" applyFont="1" applyFill="1" applyBorder="1" applyAlignment="1" applyProtection="1">
      <alignment horizontal="center" vertical="top"/>
      <protection hidden="1"/>
    </xf>
    <xf numFmtId="164" fontId="21" fillId="5" borderId="24" xfId="0" applyNumberFormat="1" applyFont="1" applyFill="1" applyBorder="1" applyAlignment="1" applyProtection="1">
      <alignment horizontal="center" vertical="center"/>
      <protection hidden="1"/>
    </xf>
    <xf numFmtId="0" fontId="21" fillId="5" borderId="24" xfId="0" applyNumberFormat="1" applyFont="1" applyFill="1" applyBorder="1" applyAlignment="1" applyProtection="1">
      <alignment horizontal="center" vertical="center"/>
      <protection hidden="1"/>
    </xf>
    <xf numFmtId="164" fontId="28" fillId="0" borderId="6" xfId="0" applyNumberFormat="1" applyFont="1" applyFill="1" applyBorder="1" applyAlignment="1" applyProtection="1">
      <alignment horizontal="center" vertical="top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17" fillId="0" borderId="47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NumberFormat="1" applyFont="1" applyFill="1" applyBorder="1" applyAlignment="1" applyProtection="1">
      <alignment horizontal="center" vertical="center"/>
      <protection hidden="1"/>
    </xf>
    <xf numFmtId="164" fontId="17" fillId="0" borderId="44" xfId="0" applyNumberFormat="1" applyFont="1" applyFill="1" applyBorder="1" applyAlignment="1" applyProtection="1">
      <alignment horizontal="center" vertical="center"/>
      <protection hidden="1"/>
    </xf>
    <xf numFmtId="0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29" fillId="0" borderId="0" xfId="0" applyNumberFormat="1" applyFont="1" applyAlignment="1" applyProtection="1">
      <alignment horizontal="center"/>
      <protection hidden="1"/>
    </xf>
    <xf numFmtId="164" fontId="21" fillId="5" borderId="28" xfId="0" applyNumberFormat="1" applyFont="1" applyFill="1" applyBorder="1" applyAlignment="1" applyProtection="1">
      <alignment horizontal="center" vertical="center"/>
      <protection hidden="1"/>
    </xf>
    <xf numFmtId="0" fontId="21" fillId="5" borderId="28" xfId="0" applyNumberFormat="1" applyFont="1" applyFill="1" applyBorder="1" applyAlignment="1" applyProtection="1">
      <alignment horizontal="center" vertical="center"/>
      <protection hidden="1"/>
    </xf>
    <xf numFmtId="2" fontId="16" fillId="0" borderId="77" xfId="0" applyNumberFormat="1" applyFont="1" applyFill="1" applyBorder="1" applyAlignment="1" applyProtection="1">
      <alignment horizontal="center"/>
      <protection hidden="1"/>
    </xf>
    <xf numFmtId="165" fontId="17" fillId="0" borderId="5" xfId="0" applyNumberFormat="1" applyFont="1" applyFill="1" applyBorder="1" applyAlignment="1" applyProtection="1">
      <alignment horizontal="center"/>
      <protection hidden="1"/>
    </xf>
    <xf numFmtId="164" fontId="17" fillId="0" borderId="38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NumberFormat="1" applyFont="1" applyFill="1" applyBorder="1" applyAlignment="1" applyProtection="1">
      <alignment horizontal="center" vertical="center"/>
      <protection hidden="1"/>
    </xf>
    <xf numFmtId="164" fontId="16" fillId="0" borderId="78" xfId="0" applyNumberFormat="1" applyFont="1" applyFill="1" applyBorder="1" applyAlignment="1" applyProtection="1">
      <alignment horizontal="center" vertical="top"/>
      <protection hidden="1"/>
    </xf>
    <xf numFmtId="165" fontId="17" fillId="0" borderId="79" xfId="0" applyNumberFormat="1" applyFont="1" applyFill="1" applyBorder="1" applyAlignment="1" applyProtection="1">
      <alignment horizontal="center" vertical="top"/>
      <protection hidden="1"/>
    </xf>
    <xf numFmtId="164" fontId="21" fillId="5" borderId="35" xfId="0" applyNumberFormat="1" applyFont="1" applyFill="1" applyBorder="1" applyAlignment="1" applyProtection="1">
      <alignment horizontal="center" vertical="center"/>
      <protection hidden="1"/>
    </xf>
    <xf numFmtId="0" fontId="21" fillId="5" borderId="23" xfId="0" applyNumberFormat="1" applyFont="1" applyFill="1" applyBorder="1" applyAlignment="1" applyProtection="1">
      <alignment horizontal="center" vertical="center"/>
      <protection hidden="1"/>
    </xf>
    <xf numFmtId="2" fontId="16" fillId="0" borderId="45" xfId="0" applyNumberFormat="1" applyFont="1" applyFill="1" applyBorder="1" applyAlignment="1" applyProtection="1">
      <alignment horizontal="center"/>
      <protection hidden="1"/>
    </xf>
    <xf numFmtId="165" fontId="17" fillId="0" borderId="80" xfId="0" applyNumberFormat="1" applyFont="1" applyFill="1" applyBorder="1" applyAlignment="1" applyProtection="1">
      <alignment horizontal="center"/>
      <protection hidden="1"/>
    </xf>
    <xf numFmtId="164" fontId="17" fillId="0" borderId="22" xfId="0" applyNumberFormat="1" applyFont="1" applyFill="1" applyBorder="1" applyAlignment="1" applyProtection="1">
      <alignment horizontal="center" vertical="center"/>
      <protection hidden="1"/>
    </xf>
    <xf numFmtId="164" fontId="17" fillId="0" borderId="24" xfId="0" applyNumberFormat="1" applyFont="1" applyFill="1" applyBorder="1" applyAlignment="1" applyProtection="1">
      <alignment horizontal="center" vertical="center"/>
      <protection hidden="1"/>
    </xf>
    <xf numFmtId="0" fontId="17" fillId="0" borderId="24" xfId="0" applyNumberFormat="1" applyFont="1" applyFill="1" applyBorder="1" applyAlignment="1" applyProtection="1">
      <alignment horizontal="center" vertical="center"/>
      <protection hidden="1"/>
    </xf>
    <xf numFmtId="164" fontId="16" fillId="0" borderId="6" xfId="0" applyNumberFormat="1" applyFont="1" applyFill="1" applyBorder="1" applyAlignment="1" applyProtection="1">
      <alignment horizontal="center" vertical="top"/>
      <protection hidden="1"/>
    </xf>
    <xf numFmtId="165" fontId="17" fillId="0" borderId="81" xfId="0" applyNumberFormat="1" applyFont="1" applyFill="1" applyBorder="1" applyAlignment="1" applyProtection="1">
      <alignment horizontal="center" vertical="top"/>
      <protection hidden="1"/>
    </xf>
    <xf numFmtId="2" fontId="19" fillId="0" borderId="0" xfId="0" applyNumberFormat="1" applyFont="1" applyProtection="1">
      <protection hidden="1"/>
    </xf>
    <xf numFmtId="164" fontId="21" fillId="5" borderId="23" xfId="0" applyNumberFormat="1" applyFont="1" applyFill="1" applyBorder="1" applyAlignment="1" applyProtection="1">
      <alignment horizontal="center" vertical="center"/>
      <protection hidden="1"/>
    </xf>
    <xf numFmtId="164" fontId="21" fillId="5" borderId="47" xfId="0" applyNumberFormat="1" applyFont="1" applyFill="1" applyBorder="1" applyAlignment="1" applyProtection="1">
      <alignment horizontal="center" vertical="center"/>
      <protection hidden="1"/>
    </xf>
    <xf numFmtId="164" fontId="21" fillId="5" borderId="44" xfId="0" applyNumberFormat="1" applyFont="1" applyFill="1" applyBorder="1" applyAlignment="1" applyProtection="1">
      <alignment horizontal="center" vertical="center"/>
      <protection hidden="1"/>
    </xf>
    <xf numFmtId="2" fontId="5" fillId="0" borderId="82" xfId="0" applyNumberFormat="1" applyFont="1" applyFill="1" applyBorder="1" applyAlignment="1" applyProtection="1">
      <alignment horizontal="center" vertical="center"/>
      <protection hidden="1"/>
    </xf>
    <xf numFmtId="1" fontId="17" fillId="4" borderId="28" xfId="0" applyNumberFormat="1" applyFont="1" applyFill="1" applyBorder="1" applyAlignment="1" applyProtection="1">
      <alignment horizontal="center" vertical="center"/>
      <protection hidden="1"/>
    </xf>
    <xf numFmtId="2" fontId="10" fillId="0" borderId="83" xfId="0" applyNumberFormat="1" applyFont="1" applyFill="1" applyBorder="1" applyAlignment="1" applyProtection="1">
      <alignment horizontal="center" vertical="center"/>
      <protection hidden="1"/>
    </xf>
    <xf numFmtId="164" fontId="17" fillId="0" borderId="84" xfId="0" applyNumberFormat="1" applyFont="1" applyFill="1" applyBorder="1" applyAlignment="1" applyProtection="1">
      <alignment horizontal="center" vertical="center"/>
      <protection hidden="1"/>
    </xf>
    <xf numFmtId="1" fontId="17" fillId="4" borderId="85" xfId="0" applyNumberFormat="1" applyFont="1" applyFill="1" applyBorder="1" applyAlignment="1" applyProtection="1">
      <alignment horizontal="center" vertical="center"/>
      <protection hidden="1"/>
    </xf>
    <xf numFmtId="2" fontId="13" fillId="0" borderId="83" xfId="0" applyNumberFormat="1" applyFont="1" applyFill="1" applyBorder="1" applyAlignment="1" applyProtection="1">
      <alignment horizontal="center" vertical="center"/>
      <protection hidden="1"/>
    </xf>
    <xf numFmtId="164" fontId="17" fillId="0" borderId="23" xfId="0" applyNumberFormat="1" applyFont="1" applyFill="1" applyBorder="1" applyAlignment="1" applyProtection="1">
      <alignment horizontal="center" vertical="center"/>
      <protection hidden="1"/>
    </xf>
    <xf numFmtId="2" fontId="5" fillId="0" borderId="86" xfId="0" applyNumberFormat="1" applyFont="1" applyFill="1" applyBorder="1" applyAlignment="1" applyProtection="1">
      <alignment horizontal="center" vertical="center"/>
      <protection hidden="1"/>
    </xf>
    <xf numFmtId="1" fontId="17" fillId="4" borderId="23" xfId="0" applyNumberFormat="1" applyFont="1" applyFill="1" applyBorder="1" applyAlignment="1" applyProtection="1">
      <alignment horizontal="center" vertical="center"/>
      <protection hidden="1"/>
    </xf>
    <xf numFmtId="164" fontId="17" fillId="0" borderId="85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2" fontId="23" fillId="0" borderId="0" xfId="0" applyNumberFormat="1" applyFont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2" fontId="23" fillId="0" borderId="0" xfId="0" applyNumberFormat="1" applyFont="1" applyAlignment="1" applyProtection="1">
      <alignment horizontal="left"/>
      <protection hidden="1"/>
    </xf>
    <xf numFmtId="1" fontId="22" fillId="6" borderId="2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center" vertical="top"/>
    </xf>
    <xf numFmtId="0" fontId="33" fillId="0" borderId="0" xfId="0" applyFont="1" applyProtection="1"/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1" fillId="5" borderId="53" xfId="0" applyFont="1" applyFill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1" fillId="5" borderId="55" xfId="0" applyFont="1" applyFill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1" fillId="5" borderId="57" xfId="0" applyFont="1" applyFill="1" applyBorder="1" applyAlignment="1" applyProtection="1">
      <alignment horizontal="center"/>
      <protection locked="0"/>
    </xf>
    <xf numFmtId="0" fontId="21" fillId="5" borderId="52" xfId="0" applyFont="1" applyFill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1" fillId="5" borderId="56" xfId="0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1" fontId="10" fillId="0" borderId="87" xfId="0" applyNumberFormat="1" applyFont="1" applyBorder="1" applyAlignment="1">
      <alignment horizontal="center" textRotation="90" wrapText="1"/>
    </xf>
    <xf numFmtId="1" fontId="17" fillId="4" borderId="59" xfId="0" applyNumberFormat="1" applyFont="1" applyFill="1" applyBorder="1" applyAlignment="1" applyProtection="1">
      <alignment horizontal="center" vertical="center"/>
      <protection hidden="1"/>
    </xf>
    <xf numFmtId="1" fontId="17" fillId="4" borderId="60" xfId="0" applyNumberFormat="1" applyFont="1" applyFill="1" applyBorder="1" applyAlignment="1" applyProtection="1">
      <alignment horizontal="center" vertical="center"/>
      <protection hidden="1"/>
    </xf>
    <xf numFmtId="1" fontId="17" fillId="4" borderId="52" xfId="0" applyNumberFormat="1" applyFont="1" applyFill="1" applyBorder="1" applyAlignment="1" applyProtection="1">
      <alignment horizontal="center" vertical="center"/>
      <protection hidden="1"/>
    </xf>
    <xf numFmtId="1" fontId="17" fillId="4" borderId="57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NumberFormat="1" applyFont="1" applyBorder="1" applyAlignment="1" applyProtection="1">
      <alignment horizontal="center" vertical="center"/>
      <protection locked="0"/>
    </xf>
    <xf numFmtId="0" fontId="21" fillId="5" borderId="23" xfId="0" applyNumberFormat="1" applyFont="1" applyFill="1" applyBorder="1" applyAlignment="1" applyProtection="1">
      <alignment horizontal="center" vertical="center"/>
      <protection locked="0"/>
    </xf>
    <xf numFmtId="0" fontId="21" fillId="5" borderId="47" xfId="0" applyNumberFormat="1" applyFont="1" applyFill="1" applyBorder="1" applyAlignment="1" applyProtection="1">
      <alignment horizontal="center" vertical="center"/>
      <protection locked="0"/>
    </xf>
    <xf numFmtId="0" fontId="21" fillId="5" borderId="44" xfId="0" applyNumberFormat="1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164" fontId="21" fillId="5" borderId="26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164" fontId="21" fillId="5" borderId="3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164" fontId="2" fillId="0" borderId="32" xfId="0" applyNumberFormat="1" applyFont="1" applyBorder="1" applyAlignment="1" applyProtection="1">
      <alignment horizontal="center"/>
      <protection locked="0"/>
    </xf>
    <xf numFmtId="164" fontId="17" fillId="0" borderId="25" xfId="0" applyNumberFormat="1" applyFont="1" applyBorder="1" applyAlignment="1" applyProtection="1">
      <alignment horizontal="center"/>
      <protection locked="0"/>
    </xf>
    <xf numFmtId="164" fontId="21" fillId="5" borderId="25" xfId="0" applyNumberFormat="1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Border="1" applyAlignment="1" applyProtection="1">
      <alignment horizontal="center" vertical="center"/>
      <protection locked="0"/>
    </xf>
    <xf numFmtId="164" fontId="21" fillId="5" borderId="27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164" fontId="21" fillId="5" borderId="34" xfId="0" applyNumberFormat="1" applyFont="1" applyFill="1" applyBorder="1" applyAlignment="1" applyProtection="1">
      <alignment horizontal="center" vertical="center"/>
      <protection locked="0"/>
    </xf>
    <xf numFmtId="0" fontId="15" fillId="0" borderId="89" xfId="0" applyFont="1" applyBorder="1" applyAlignment="1" applyProtection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14" fillId="0" borderId="95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7" fillId="6" borderId="59" xfId="0" applyFont="1" applyFill="1" applyBorder="1" applyAlignment="1" applyProtection="1">
      <alignment vertical="center"/>
    </xf>
    <xf numFmtId="0" fontId="0" fillId="0" borderId="96" xfId="0" applyBorder="1" applyAlignment="1">
      <alignment vertical="center"/>
    </xf>
    <xf numFmtId="0" fontId="17" fillId="6" borderId="60" xfId="0" applyFont="1" applyFill="1" applyBorder="1" applyAlignment="1" applyProtection="1">
      <alignment horizontal="left" vertical="center"/>
    </xf>
    <xf numFmtId="0" fontId="0" fillId="0" borderId="97" xfId="0" applyBorder="1" applyAlignment="1">
      <alignment vertical="center"/>
    </xf>
    <xf numFmtId="0" fontId="17" fillId="6" borderId="60" xfId="0" applyFont="1" applyFill="1" applyBorder="1" applyAlignment="1" applyProtection="1">
      <alignment vertical="center"/>
    </xf>
    <xf numFmtId="0" fontId="17" fillId="6" borderId="57" xfId="0" applyFont="1" applyFill="1" applyBorder="1" applyAlignment="1" applyProtection="1">
      <alignment vertical="center"/>
    </xf>
    <xf numFmtId="0" fontId="0" fillId="0" borderId="74" xfId="0" applyBorder="1" applyAlignment="1">
      <alignment vertical="center"/>
    </xf>
    <xf numFmtId="0" fontId="20" fillId="0" borderId="77" xfId="0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4" fillId="0" borderId="95" xfId="0" applyFont="1" applyBorder="1" applyAlignment="1" applyProtection="1">
      <alignment horizontal="center" vertical="top"/>
    </xf>
    <xf numFmtId="0" fontId="27" fillId="0" borderId="0" xfId="0" applyFont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0" fillId="0" borderId="3" xfId="0" applyBorder="1" applyAlignment="1">
      <alignment horizontal="center"/>
    </xf>
    <xf numFmtId="0" fontId="30" fillId="0" borderId="95" xfId="0" applyFont="1" applyBorder="1" applyAlignment="1" applyProtection="1">
      <alignment horizontal="center" textRotation="90" wrapText="1"/>
      <protection hidden="1"/>
    </xf>
    <xf numFmtId="0" fontId="30" fillId="0" borderId="95" xfId="0" applyFont="1" applyBorder="1" applyAlignment="1" applyProtection="1">
      <alignment horizontal="center"/>
      <protection hidden="1"/>
    </xf>
    <xf numFmtId="1" fontId="10" fillId="0" borderId="77" xfId="0" applyNumberFormat="1" applyFont="1" applyBorder="1" applyAlignment="1">
      <alignment horizontal="center" textRotation="90" wrapText="1"/>
    </xf>
    <xf numFmtId="0" fontId="0" fillId="0" borderId="6" xfId="0" applyBorder="1" applyAlignment="1">
      <alignment horizontal="center"/>
    </xf>
    <xf numFmtId="164" fontId="15" fillId="0" borderId="88" xfId="0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0" fillId="0" borderId="0" xfId="0" applyFont="1" applyAlignment="1" applyProtection="1">
      <alignment horizontal="center" textRotation="90" wrapText="1"/>
      <protection hidden="1"/>
    </xf>
    <xf numFmtId="0" fontId="30" fillId="0" borderId="0" xfId="0" applyFont="1" applyAlignment="1" applyProtection="1">
      <alignment horizontal="center"/>
      <protection hidden="1"/>
    </xf>
    <xf numFmtId="1" fontId="18" fillId="0" borderId="88" xfId="0" applyNumberFormat="1" applyFont="1" applyBorder="1" applyAlignment="1" applyProtection="1">
      <alignment horizontal="center" textRotation="90" wrapText="1"/>
    </xf>
    <xf numFmtId="0" fontId="0" fillId="0" borderId="1" xfId="0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textRotation="90" wrapText="1"/>
      <protection hidden="1"/>
    </xf>
    <xf numFmtId="0" fontId="17" fillId="6" borderId="77" xfId="0" applyFont="1" applyFill="1" applyBorder="1" applyAlignment="1" applyProtection="1">
      <alignment horizontal="center" vertical="center" wrapText="1"/>
      <protection locked="0"/>
    </xf>
    <xf numFmtId="0" fontId="17" fillId="6" borderId="6" xfId="0" applyFont="1" applyFill="1" applyBorder="1" applyAlignment="1" applyProtection="1">
      <alignment horizontal="center" vertical="center" wrapText="1"/>
      <protection locked="0"/>
    </xf>
    <xf numFmtId="0" fontId="22" fillId="6" borderId="4" xfId="0" applyFont="1" applyFill="1" applyBorder="1" applyAlignment="1" applyProtection="1">
      <alignment horizontal="right"/>
    </xf>
    <xf numFmtId="0" fontId="0" fillId="0" borderId="90" xfId="0" applyBorder="1" applyProtection="1"/>
    <xf numFmtId="0" fontId="0" fillId="0" borderId="91" xfId="0" applyBorder="1" applyProtection="1"/>
    <xf numFmtId="0" fontId="22" fillId="6" borderId="92" xfId="0" applyFont="1" applyFill="1" applyBorder="1" applyAlignment="1" applyProtection="1">
      <alignment horizontal="right" vertical="top"/>
    </xf>
    <xf numFmtId="0" fontId="0" fillId="0" borderId="93" xfId="0" applyBorder="1" applyAlignment="1" applyProtection="1">
      <alignment horizontal="right" vertical="top"/>
    </xf>
    <xf numFmtId="0" fontId="0" fillId="0" borderId="94" xfId="0" applyBorder="1" applyAlignment="1" applyProtection="1">
      <alignment horizontal="right" vertical="top"/>
    </xf>
    <xf numFmtId="164" fontId="15" fillId="0" borderId="89" xfId="0" applyNumberFormat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14" fillId="0" borderId="89" xfId="0" applyFont="1" applyBorder="1" applyAlignment="1" applyProtection="1">
      <alignment wrapText="1"/>
    </xf>
    <xf numFmtId="0" fontId="0" fillId="0" borderId="2" xfId="0" applyBorder="1" applyAlignment="1">
      <alignment wrapText="1"/>
    </xf>
    <xf numFmtId="0" fontId="30" fillId="0" borderId="0" xfId="0" applyFont="1" applyBorder="1" applyAlignment="1" applyProtection="1">
      <alignment horizontal="center"/>
      <protection hidden="1"/>
    </xf>
    <xf numFmtId="2" fontId="29" fillId="0" borderId="0" xfId="0" applyNumberFormat="1" applyFont="1" applyAlignment="1" applyProtection="1">
      <alignment horizontal="center" textRotation="90" wrapText="1"/>
      <protection hidden="1"/>
    </xf>
    <xf numFmtId="0" fontId="29" fillId="0" borderId="0" xfId="0" applyFont="1" applyAlignment="1" applyProtection="1">
      <alignment textRotation="90"/>
      <protection hidden="1"/>
    </xf>
    <xf numFmtId="164" fontId="20" fillId="0" borderId="5" xfId="0" applyNumberFormat="1" applyFont="1" applyBorder="1" applyAlignment="1" applyProtection="1">
      <alignment horizontal="center" wrapText="1"/>
    </xf>
    <xf numFmtId="0" fontId="0" fillId="0" borderId="81" xfId="0" applyBorder="1" applyAlignment="1"/>
    <xf numFmtId="164" fontId="29" fillId="0" borderId="0" xfId="0" applyNumberFormat="1" applyFont="1" applyBorder="1" applyAlignment="1" applyProtection="1">
      <alignment horizontal="center" wrapText="1"/>
      <protection hidden="1"/>
    </xf>
    <xf numFmtId="0" fontId="32" fillId="0" borderId="0" xfId="0" applyFont="1" applyAlignment="1" applyProtection="1">
      <protection hidden="1"/>
    </xf>
    <xf numFmtId="0" fontId="25" fillId="0" borderId="0" xfId="0" applyFont="1" applyAlignment="1">
      <alignment horizontal="center"/>
    </xf>
    <xf numFmtId="2" fontId="7" fillId="2" borderId="4" xfId="0" applyNumberFormat="1" applyFont="1" applyFill="1" applyBorder="1" applyAlignment="1">
      <alignment horizontal="right"/>
    </xf>
    <xf numFmtId="0" fontId="1" fillId="2" borderId="90" xfId="0" applyFont="1" applyFill="1" applyBorder="1" applyAlignment="1">
      <alignment horizontal="right"/>
    </xf>
    <xf numFmtId="0" fontId="1" fillId="0" borderId="9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 textRotation="90" wrapText="1"/>
    </xf>
    <xf numFmtId="0" fontId="0" fillId="0" borderId="92" xfId="0" applyBorder="1" applyAlignment="1"/>
    <xf numFmtId="0" fontId="14" fillId="0" borderId="3" xfId="0" applyFont="1" applyBorder="1" applyAlignment="1" applyProtection="1">
      <alignment horizontal="center"/>
    </xf>
    <xf numFmtId="0" fontId="0" fillId="0" borderId="14" xfId="0" applyBorder="1" applyAlignment="1"/>
    <xf numFmtId="0" fontId="30" fillId="0" borderId="98" xfId="0" applyFont="1" applyBorder="1" applyAlignment="1" applyProtection="1">
      <alignment horizontal="center" textRotation="90"/>
      <protection hidden="1"/>
    </xf>
    <xf numFmtId="0" fontId="26" fillId="0" borderId="0" xfId="0" applyFont="1" applyAlignment="1">
      <alignment horizontal="center"/>
    </xf>
    <xf numFmtId="0" fontId="25" fillId="0" borderId="9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'Open Quals'!$AQ$10</c:f>
              <c:strCache>
                <c:ptCount val="1"/>
                <c:pt idx="0">
                  <c:v>Withdraw (W)</c:v>
                </c:pt>
              </c:strCache>
            </c:strRef>
          </c:tx>
          <c:cat>
            <c:multiLvlStrRef>
              <c:f>'Open Quals'!$J$11:$AP$111</c:f>
              <c:multiLvlStrCache>
                <c:ptCount val="101"/>
                <c:lvl>
                  <c:pt idx="1">
                    <c:v>BYE</c:v>
                  </c:pt>
                  <c:pt idx="2">
                    <c:v>BYE</c:v>
                  </c:pt>
                  <c:pt idx="3">
                    <c:v>BYE</c:v>
                  </c:pt>
                  <c:pt idx="4">
                    <c:v>BYE</c:v>
                  </c:pt>
                  <c:pt idx="5">
                    <c:v>BYE</c:v>
                  </c:pt>
                  <c:pt idx="6">
                    <c:v>BYE</c:v>
                  </c:pt>
                  <c:pt idx="7">
                    <c:v>BYE</c:v>
                  </c:pt>
                  <c:pt idx="8">
                    <c:v>BYE</c:v>
                  </c:pt>
                  <c:pt idx="9">
                    <c:v>BYE</c:v>
                  </c:pt>
                  <c:pt idx="10">
                    <c:v>BYE</c:v>
                  </c:pt>
                  <c:pt idx="11">
                    <c:v>BYE</c:v>
                  </c:pt>
                  <c:pt idx="12">
                    <c:v>BYE</c:v>
                  </c:pt>
                  <c:pt idx="13">
                    <c:v>BYE</c:v>
                  </c:pt>
                  <c:pt idx="14">
                    <c:v>BYE</c:v>
                  </c:pt>
                  <c:pt idx="15">
                    <c:v>BYE</c:v>
                  </c:pt>
                  <c:pt idx="16">
                    <c:v>BYE</c:v>
                  </c:pt>
                  <c:pt idx="17">
                    <c:v>BYE</c:v>
                  </c:pt>
                  <c:pt idx="18">
                    <c:v>BYE</c:v>
                  </c:pt>
                  <c:pt idx="19">
                    <c:v>BYE</c:v>
                  </c:pt>
                  <c:pt idx="20">
                    <c:v>BYE</c:v>
                  </c:pt>
                  <c:pt idx="21">
                    <c:v>BYE</c:v>
                  </c:pt>
                  <c:pt idx="22">
                    <c:v>BYE</c:v>
                  </c:pt>
                  <c:pt idx="23">
                    <c:v>BYE</c:v>
                  </c:pt>
                  <c:pt idx="24">
                    <c:v>BYE</c:v>
                  </c:pt>
                  <c:pt idx="25">
                    <c:v>BYE</c:v>
                  </c:pt>
                  <c:pt idx="26">
                    <c:v>BYE</c:v>
                  </c:pt>
                  <c:pt idx="27">
                    <c:v>BYE</c:v>
                  </c:pt>
                  <c:pt idx="28">
                    <c:v>BYE</c:v>
                  </c:pt>
                  <c:pt idx="29">
                    <c:v>BYE</c:v>
                  </c:pt>
                  <c:pt idx="30">
                    <c:v>BYE</c:v>
                  </c:pt>
                  <c:pt idx="31">
                    <c:v>BYE</c:v>
                  </c:pt>
                  <c:pt idx="32">
                    <c:v>BYE</c:v>
                  </c:pt>
                  <c:pt idx="33">
                    <c:v>BYE</c:v>
                  </c:pt>
                  <c:pt idx="34">
                    <c:v>BYE</c:v>
                  </c:pt>
                  <c:pt idx="35">
                    <c:v>BYE</c:v>
                  </c:pt>
                  <c:pt idx="36">
                    <c:v>BYE</c:v>
                  </c:pt>
                  <c:pt idx="37">
                    <c:v>BYE</c:v>
                  </c:pt>
                  <c:pt idx="38">
                    <c:v>BYE</c:v>
                  </c:pt>
                  <c:pt idx="39">
                    <c:v>BYE</c:v>
                  </c:pt>
                  <c:pt idx="40">
                    <c:v>BYE</c:v>
                  </c:pt>
                  <c:pt idx="41">
                    <c:v>BYE</c:v>
                  </c:pt>
                  <c:pt idx="42">
                    <c:v>BYE</c:v>
                  </c:pt>
                  <c:pt idx="43">
                    <c:v>BYE</c:v>
                  </c:pt>
                  <c:pt idx="44">
                    <c:v>BYE</c:v>
                  </c:pt>
                  <c:pt idx="45">
                    <c:v>BYE</c:v>
                  </c:pt>
                  <c:pt idx="46">
                    <c:v>BYE</c:v>
                  </c:pt>
                  <c:pt idx="47">
                    <c:v>BYE</c:v>
                  </c:pt>
                  <c:pt idx="48">
                    <c:v>BYE</c:v>
                  </c:pt>
                  <c:pt idx="49">
                    <c:v>BYE</c:v>
                  </c:pt>
                  <c:pt idx="50">
                    <c:v>BYE</c:v>
                  </c:pt>
                  <c:pt idx="51">
                    <c:v>BYE</c:v>
                  </c:pt>
                  <c:pt idx="52">
                    <c:v>BYE</c:v>
                  </c:pt>
                  <c:pt idx="53">
                    <c:v>BYE</c:v>
                  </c:pt>
                  <c:pt idx="54">
                    <c:v>BYE</c:v>
                  </c:pt>
                  <c:pt idx="55">
                    <c:v>BYE</c:v>
                  </c:pt>
                  <c:pt idx="56">
                    <c:v>BYE</c:v>
                  </c:pt>
                  <c:pt idx="57">
                    <c:v>BYE</c:v>
                  </c:pt>
                  <c:pt idx="58">
                    <c:v>BYE</c:v>
                  </c:pt>
                  <c:pt idx="59">
                    <c:v>BYE</c:v>
                  </c:pt>
                  <c:pt idx="60">
                    <c:v>BYE</c:v>
                  </c:pt>
                  <c:pt idx="61">
                    <c:v>BYE</c:v>
                  </c:pt>
                  <c:pt idx="62">
                    <c:v>BYE</c:v>
                  </c:pt>
                  <c:pt idx="63">
                    <c:v>BYE</c:v>
                  </c:pt>
                  <c:pt idx="64">
                    <c:v>BYE</c:v>
                  </c:pt>
                  <c:pt idx="65">
                    <c:v>BYE</c:v>
                  </c:pt>
                  <c:pt idx="66">
                    <c:v>BYE</c:v>
                  </c:pt>
                  <c:pt idx="67">
                    <c:v>BYE</c:v>
                  </c:pt>
                  <c:pt idx="68">
                    <c:v>BYE</c:v>
                  </c:pt>
                  <c:pt idx="69">
                    <c:v>BYE</c:v>
                  </c:pt>
                  <c:pt idx="70">
                    <c:v>BYE</c:v>
                  </c:pt>
                  <c:pt idx="71">
                    <c:v>BYE</c:v>
                  </c:pt>
                  <c:pt idx="72">
                    <c:v>BYE</c:v>
                  </c:pt>
                  <c:pt idx="73">
                    <c:v>BYE</c:v>
                  </c:pt>
                  <c:pt idx="74">
                    <c:v>BYE</c:v>
                  </c:pt>
                  <c:pt idx="75">
                    <c:v>BYE</c:v>
                  </c:pt>
                  <c:pt idx="76">
                    <c:v>BYE</c:v>
                  </c:pt>
                  <c:pt idx="77">
                    <c:v>BYE</c:v>
                  </c:pt>
                  <c:pt idx="78">
                    <c:v>BYE</c:v>
                  </c:pt>
                  <c:pt idx="79">
                    <c:v>BYE</c:v>
                  </c:pt>
                  <c:pt idx="80">
                    <c:v>BYE</c:v>
                  </c:pt>
                  <c:pt idx="81">
                    <c:v>BYE</c:v>
                  </c:pt>
                  <c:pt idx="82">
                    <c:v>BYE</c:v>
                  </c:pt>
                  <c:pt idx="83">
                    <c:v>BYE</c:v>
                  </c:pt>
                  <c:pt idx="84">
                    <c:v>BYE</c:v>
                  </c:pt>
                  <c:pt idx="85">
                    <c:v>BYE</c:v>
                  </c:pt>
                  <c:pt idx="86">
                    <c:v>BYE</c:v>
                  </c:pt>
                  <c:pt idx="87">
                    <c:v>BYE</c:v>
                  </c:pt>
                  <c:pt idx="88">
                    <c:v>BYE</c:v>
                  </c:pt>
                  <c:pt idx="89">
                    <c:v>BYE</c:v>
                  </c:pt>
                  <c:pt idx="90">
                    <c:v>BYE</c:v>
                  </c:pt>
                  <c:pt idx="91">
                    <c:v>BYE</c:v>
                  </c:pt>
                  <c:pt idx="92">
                    <c:v>BYE</c:v>
                  </c:pt>
                  <c:pt idx="93">
                    <c:v>BYE</c:v>
                  </c:pt>
                  <c:pt idx="94">
                    <c:v>BYE</c:v>
                  </c:pt>
                  <c:pt idx="95">
                    <c:v>BYE</c:v>
                  </c:pt>
                  <c:pt idx="96">
                    <c:v>BYE</c:v>
                  </c:pt>
                  <c:pt idx="97">
                    <c:v>BYE</c:v>
                  </c:pt>
                  <c:pt idx="98">
                    <c:v>BYE</c:v>
                  </c:pt>
                  <c:pt idx="99">
                    <c:v>BYE</c:v>
                  </c:pt>
                  <c:pt idx="100">
                    <c:v>BYE</c:v>
                  </c:pt>
                </c:lvl>
                <c:lvl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</c:lvl>
                <c:lvl>
                  <c:pt idx="1">
                    <c:v>BYE</c:v>
                  </c:pt>
                  <c:pt idx="2">
                    <c:v>BYE</c:v>
                  </c:pt>
                  <c:pt idx="3">
                    <c:v>BYE</c:v>
                  </c:pt>
                  <c:pt idx="4">
                    <c:v>BYE</c:v>
                  </c:pt>
                  <c:pt idx="5">
                    <c:v>BYE</c:v>
                  </c:pt>
                  <c:pt idx="6">
                    <c:v>BYE</c:v>
                  </c:pt>
                  <c:pt idx="7">
                    <c:v>BYE</c:v>
                  </c:pt>
                  <c:pt idx="8">
                    <c:v>BYE</c:v>
                  </c:pt>
                  <c:pt idx="9">
                    <c:v>BYE</c:v>
                  </c:pt>
                  <c:pt idx="10">
                    <c:v>BYE</c:v>
                  </c:pt>
                  <c:pt idx="11">
                    <c:v>BYE</c:v>
                  </c:pt>
                  <c:pt idx="12">
                    <c:v>BYE</c:v>
                  </c:pt>
                  <c:pt idx="13">
                    <c:v>BYE</c:v>
                  </c:pt>
                  <c:pt idx="14">
                    <c:v>BYE</c:v>
                  </c:pt>
                  <c:pt idx="15">
                    <c:v>BYE</c:v>
                  </c:pt>
                  <c:pt idx="16">
                    <c:v>BYE</c:v>
                  </c:pt>
                  <c:pt idx="17">
                    <c:v>BYE</c:v>
                  </c:pt>
                  <c:pt idx="18">
                    <c:v>BYE</c:v>
                  </c:pt>
                  <c:pt idx="19">
                    <c:v>BYE</c:v>
                  </c:pt>
                  <c:pt idx="20">
                    <c:v>BYE</c:v>
                  </c:pt>
                  <c:pt idx="21">
                    <c:v>BYE</c:v>
                  </c:pt>
                  <c:pt idx="22">
                    <c:v>BYE</c:v>
                  </c:pt>
                  <c:pt idx="23">
                    <c:v>BYE</c:v>
                  </c:pt>
                  <c:pt idx="24">
                    <c:v>BYE</c:v>
                  </c:pt>
                  <c:pt idx="25">
                    <c:v>BYE</c:v>
                  </c:pt>
                  <c:pt idx="26">
                    <c:v>BYE</c:v>
                  </c:pt>
                  <c:pt idx="27">
                    <c:v>BYE</c:v>
                  </c:pt>
                  <c:pt idx="28">
                    <c:v>BYE</c:v>
                  </c:pt>
                  <c:pt idx="29">
                    <c:v>BYE</c:v>
                  </c:pt>
                  <c:pt idx="30">
                    <c:v>BYE</c:v>
                  </c:pt>
                  <c:pt idx="31">
                    <c:v>BYE</c:v>
                  </c:pt>
                  <c:pt idx="32">
                    <c:v>BYE</c:v>
                  </c:pt>
                  <c:pt idx="33">
                    <c:v>BYE</c:v>
                  </c:pt>
                  <c:pt idx="34">
                    <c:v>BYE</c:v>
                  </c:pt>
                  <c:pt idx="35">
                    <c:v>BYE</c:v>
                  </c:pt>
                  <c:pt idx="36">
                    <c:v>BYE</c:v>
                  </c:pt>
                  <c:pt idx="37">
                    <c:v>BYE</c:v>
                  </c:pt>
                  <c:pt idx="38">
                    <c:v>BYE</c:v>
                  </c:pt>
                  <c:pt idx="39">
                    <c:v>BYE</c:v>
                  </c:pt>
                  <c:pt idx="40">
                    <c:v>BYE</c:v>
                  </c:pt>
                  <c:pt idx="41">
                    <c:v>BYE</c:v>
                  </c:pt>
                  <c:pt idx="42">
                    <c:v>BYE</c:v>
                  </c:pt>
                  <c:pt idx="43">
                    <c:v>BYE</c:v>
                  </c:pt>
                  <c:pt idx="44">
                    <c:v>BYE</c:v>
                  </c:pt>
                  <c:pt idx="45">
                    <c:v>BYE</c:v>
                  </c:pt>
                  <c:pt idx="46">
                    <c:v>BYE</c:v>
                  </c:pt>
                  <c:pt idx="47">
                    <c:v>BYE</c:v>
                  </c:pt>
                  <c:pt idx="48">
                    <c:v>BYE</c:v>
                  </c:pt>
                  <c:pt idx="49">
                    <c:v>BYE</c:v>
                  </c:pt>
                  <c:pt idx="50">
                    <c:v>BYE</c:v>
                  </c:pt>
                  <c:pt idx="51">
                    <c:v>BYE</c:v>
                  </c:pt>
                  <c:pt idx="52">
                    <c:v>BYE</c:v>
                  </c:pt>
                  <c:pt idx="53">
                    <c:v>BYE</c:v>
                  </c:pt>
                  <c:pt idx="54">
                    <c:v>BYE</c:v>
                  </c:pt>
                  <c:pt idx="55">
                    <c:v>BYE</c:v>
                  </c:pt>
                  <c:pt idx="56">
                    <c:v>BYE</c:v>
                  </c:pt>
                  <c:pt idx="57">
                    <c:v>BYE</c:v>
                  </c:pt>
                  <c:pt idx="58">
                    <c:v>BYE</c:v>
                  </c:pt>
                  <c:pt idx="59">
                    <c:v>BYE</c:v>
                  </c:pt>
                  <c:pt idx="60">
                    <c:v>BYE</c:v>
                  </c:pt>
                  <c:pt idx="61">
                    <c:v>BYE</c:v>
                  </c:pt>
                  <c:pt idx="62">
                    <c:v>BYE</c:v>
                  </c:pt>
                  <c:pt idx="63">
                    <c:v>BYE</c:v>
                  </c:pt>
                  <c:pt idx="64">
                    <c:v>BYE</c:v>
                  </c:pt>
                  <c:pt idx="65">
                    <c:v>BYE</c:v>
                  </c:pt>
                  <c:pt idx="66">
                    <c:v>BYE</c:v>
                  </c:pt>
                  <c:pt idx="67">
                    <c:v>BYE</c:v>
                  </c:pt>
                  <c:pt idx="68">
                    <c:v>BYE</c:v>
                  </c:pt>
                  <c:pt idx="69">
                    <c:v>BYE</c:v>
                  </c:pt>
                  <c:pt idx="70">
                    <c:v>BYE</c:v>
                  </c:pt>
                  <c:pt idx="71">
                    <c:v>BYE</c:v>
                  </c:pt>
                  <c:pt idx="72">
                    <c:v>BYE</c:v>
                  </c:pt>
                  <c:pt idx="73">
                    <c:v>BYE</c:v>
                  </c:pt>
                  <c:pt idx="74">
                    <c:v>BYE</c:v>
                  </c:pt>
                  <c:pt idx="75">
                    <c:v>BYE</c:v>
                  </c:pt>
                  <c:pt idx="76">
                    <c:v>BYE</c:v>
                  </c:pt>
                  <c:pt idx="77">
                    <c:v>BYE</c:v>
                  </c:pt>
                  <c:pt idx="78">
                    <c:v>BYE</c:v>
                  </c:pt>
                  <c:pt idx="79">
                    <c:v>BYE</c:v>
                  </c:pt>
                  <c:pt idx="80">
                    <c:v>BYE</c:v>
                  </c:pt>
                  <c:pt idx="81">
                    <c:v>BYE</c:v>
                  </c:pt>
                  <c:pt idx="82">
                    <c:v>BYE</c:v>
                  </c:pt>
                  <c:pt idx="83">
                    <c:v>BYE</c:v>
                  </c:pt>
                  <c:pt idx="84">
                    <c:v>BYE</c:v>
                  </c:pt>
                  <c:pt idx="85">
                    <c:v>BYE</c:v>
                  </c:pt>
                  <c:pt idx="86">
                    <c:v>BYE</c:v>
                  </c:pt>
                  <c:pt idx="87">
                    <c:v>BYE</c:v>
                  </c:pt>
                  <c:pt idx="88">
                    <c:v>BYE</c:v>
                  </c:pt>
                  <c:pt idx="89">
                    <c:v>BYE</c:v>
                  </c:pt>
                  <c:pt idx="90">
                    <c:v>BYE</c:v>
                  </c:pt>
                  <c:pt idx="91">
                    <c:v>BYE</c:v>
                  </c:pt>
                  <c:pt idx="92">
                    <c:v>BYE</c:v>
                  </c:pt>
                  <c:pt idx="93">
                    <c:v>BYE</c:v>
                  </c:pt>
                  <c:pt idx="94">
                    <c:v>BYE</c:v>
                  </c:pt>
                  <c:pt idx="95">
                    <c:v>BYE</c:v>
                  </c:pt>
                  <c:pt idx="96">
                    <c:v>BYE</c:v>
                  </c:pt>
                  <c:pt idx="97">
                    <c:v>BYE</c:v>
                  </c:pt>
                  <c:pt idx="98">
                    <c:v>BYE</c:v>
                  </c:pt>
                  <c:pt idx="99">
                    <c:v>BYE</c:v>
                  </c:pt>
                  <c:pt idx="100">
                    <c:v>BYE</c:v>
                  </c:pt>
                </c:lvl>
                <c:lvl>
                  <c:pt idx="1">
                    <c:v>0</c:v>
                  </c:pt>
                </c:lvl>
                <c:lvl>
                  <c:pt idx="0">
                    <c:v>Run Rank</c:v>
                  </c:pt>
                </c:lvl>
                <c:lvl>
                  <c:pt idx="0">
                    <c:v>Final Time</c:v>
                  </c:pt>
                </c:lvl>
                <c:lvl>
                  <c:pt idx="0">
                    <c:v>False Start</c:v>
                  </c:pt>
                </c:lvl>
                <c:lvl>
                  <c:pt idx="0">
                    <c:v>Cones</c:v>
                  </c:pt>
                </c:lvl>
                <c:lvl>
                  <c:pt idx="0">
                    <c:v>Raw Time</c:v>
                  </c:pt>
                </c:lvl>
              </c:multiLvlStrCache>
            </c:multiLvlStrRef>
          </c:cat>
          <c:val>
            <c:numRef>
              <c:f>'Open Quals'!$AQ$11:$AQ$111</c:f>
              <c:numCache>
                <c:formatCode>General</c:formatCode>
                <c:ptCount val="101"/>
              </c:numCache>
            </c:numRef>
          </c:val>
        </c:ser>
        <c:axId val="89507328"/>
        <c:axId val="89509248"/>
      </c:barChart>
      <c:catAx>
        <c:axId val="89507328"/>
        <c:scaling>
          <c:orientation val="minMax"/>
        </c:scaling>
        <c:axPos val="b"/>
        <c:tickLblPos val="nextTo"/>
        <c:crossAx val="89509248"/>
        <c:crosses val="autoZero"/>
        <c:auto val="1"/>
        <c:lblAlgn val="ctr"/>
        <c:lblOffset val="100"/>
      </c:catAx>
      <c:valAx>
        <c:axId val="89509248"/>
        <c:scaling>
          <c:orientation val="minMax"/>
        </c:scaling>
        <c:axPos val="l"/>
        <c:majorGridlines/>
        <c:numFmt formatCode="General" sourceLinked="1"/>
        <c:tickLblPos val="nextTo"/>
        <c:crossAx val="89507328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'Open Quals'!$AQ$10</c:f>
              <c:strCache>
                <c:ptCount val="1"/>
                <c:pt idx="0">
                  <c:v>Withdraw (W)</c:v>
                </c:pt>
              </c:strCache>
            </c:strRef>
          </c:tx>
          <c:cat>
            <c:multiLvlStrRef>
              <c:f>'Open Quals'!$J$11:$AP$111</c:f>
              <c:multiLvlStrCache>
                <c:ptCount val="101"/>
                <c:lvl>
                  <c:pt idx="1">
                    <c:v>BYE</c:v>
                  </c:pt>
                  <c:pt idx="2">
                    <c:v>BYE</c:v>
                  </c:pt>
                  <c:pt idx="3">
                    <c:v>BYE</c:v>
                  </c:pt>
                  <c:pt idx="4">
                    <c:v>BYE</c:v>
                  </c:pt>
                  <c:pt idx="5">
                    <c:v>BYE</c:v>
                  </c:pt>
                  <c:pt idx="6">
                    <c:v>BYE</c:v>
                  </c:pt>
                  <c:pt idx="7">
                    <c:v>BYE</c:v>
                  </c:pt>
                  <c:pt idx="8">
                    <c:v>BYE</c:v>
                  </c:pt>
                  <c:pt idx="9">
                    <c:v>BYE</c:v>
                  </c:pt>
                  <c:pt idx="10">
                    <c:v>BYE</c:v>
                  </c:pt>
                  <c:pt idx="11">
                    <c:v>BYE</c:v>
                  </c:pt>
                  <c:pt idx="12">
                    <c:v>BYE</c:v>
                  </c:pt>
                  <c:pt idx="13">
                    <c:v>BYE</c:v>
                  </c:pt>
                  <c:pt idx="14">
                    <c:v>BYE</c:v>
                  </c:pt>
                  <c:pt idx="15">
                    <c:v>BYE</c:v>
                  </c:pt>
                  <c:pt idx="16">
                    <c:v>BYE</c:v>
                  </c:pt>
                  <c:pt idx="17">
                    <c:v>BYE</c:v>
                  </c:pt>
                  <c:pt idx="18">
                    <c:v>BYE</c:v>
                  </c:pt>
                  <c:pt idx="19">
                    <c:v>BYE</c:v>
                  </c:pt>
                  <c:pt idx="20">
                    <c:v>BYE</c:v>
                  </c:pt>
                  <c:pt idx="21">
                    <c:v>BYE</c:v>
                  </c:pt>
                  <c:pt idx="22">
                    <c:v>BYE</c:v>
                  </c:pt>
                  <c:pt idx="23">
                    <c:v>BYE</c:v>
                  </c:pt>
                  <c:pt idx="24">
                    <c:v>BYE</c:v>
                  </c:pt>
                  <c:pt idx="25">
                    <c:v>BYE</c:v>
                  </c:pt>
                  <c:pt idx="26">
                    <c:v>BYE</c:v>
                  </c:pt>
                  <c:pt idx="27">
                    <c:v>BYE</c:v>
                  </c:pt>
                  <c:pt idx="28">
                    <c:v>BYE</c:v>
                  </c:pt>
                  <c:pt idx="29">
                    <c:v>BYE</c:v>
                  </c:pt>
                  <c:pt idx="30">
                    <c:v>BYE</c:v>
                  </c:pt>
                  <c:pt idx="31">
                    <c:v>BYE</c:v>
                  </c:pt>
                  <c:pt idx="32">
                    <c:v>BYE</c:v>
                  </c:pt>
                  <c:pt idx="33">
                    <c:v>BYE</c:v>
                  </c:pt>
                  <c:pt idx="34">
                    <c:v>BYE</c:v>
                  </c:pt>
                  <c:pt idx="35">
                    <c:v>BYE</c:v>
                  </c:pt>
                  <c:pt idx="36">
                    <c:v>BYE</c:v>
                  </c:pt>
                  <c:pt idx="37">
                    <c:v>BYE</c:v>
                  </c:pt>
                  <c:pt idx="38">
                    <c:v>BYE</c:v>
                  </c:pt>
                  <c:pt idx="39">
                    <c:v>BYE</c:v>
                  </c:pt>
                  <c:pt idx="40">
                    <c:v>BYE</c:v>
                  </c:pt>
                  <c:pt idx="41">
                    <c:v>BYE</c:v>
                  </c:pt>
                  <c:pt idx="42">
                    <c:v>BYE</c:v>
                  </c:pt>
                  <c:pt idx="43">
                    <c:v>BYE</c:v>
                  </c:pt>
                  <c:pt idx="44">
                    <c:v>BYE</c:v>
                  </c:pt>
                  <c:pt idx="45">
                    <c:v>BYE</c:v>
                  </c:pt>
                  <c:pt idx="46">
                    <c:v>BYE</c:v>
                  </c:pt>
                  <c:pt idx="47">
                    <c:v>BYE</c:v>
                  </c:pt>
                  <c:pt idx="48">
                    <c:v>BYE</c:v>
                  </c:pt>
                  <c:pt idx="49">
                    <c:v>BYE</c:v>
                  </c:pt>
                  <c:pt idx="50">
                    <c:v>BYE</c:v>
                  </c:pt>
                  <c:pt idx="51">
                    <c:v>BYE</c:v>
                  </c:pt>
                  <c:pt idx="52">
                    <c:v>BYE</c:v>
                  </c:pt>
                  <c:pt idx="53">
                    <c:v>BYE</c:v>
                  </c:pt>
                  <c:pt idx="54">
                    <c:v>BYE</c:v>
                  </c:pt>
                  <c:pt idx="55">
                    <c:v>BYE</c:v>
                  </c:pt>
                  <c:pt idx="56">
                    <c:v>BYE</c:v>
                  </c:pt>
                  <c:pt idx="57">
                    <c:v>BYE</c:v>
                  </c:pt>
                  <c:pt idx="58">
                    <c:v>BYE</c:v>
                  </c:pt>
                  <c:pt idx="59">
                    <c:v>BYE</c:v>
                  </c:pt>
                  <c:pt idx="60">
                    <c:v>BYE</c:v>
                  </c:pt>
                  <c:pt idx="61">
                    <c:v>BYE</c:v>
                  </c:pt>
                  <c:pt idx="62">
                    <c:v>BYE</c:v>
                  </c:pt>
                  <c:pt idx="63">
                    <c:v>BYE</c:v>
                  </c:pt>
                  <c:pt idx="64">
                    <c:v>BYE</c:v>
                  </c:pt>
                  <c:pt idx="65">
                    <c:v>BYE</c:v>
                  </c:pt>
                  <c:pt idx="66">
                    <c:v>BYE</c:v>
                  </c:pt>
                  <c:pt idx="67">
                    <c:v>BYE</c:v>
                  </c:pt>
                  <c:pt idx="68">
                    <c:v>BYE</c:v>
                  </c:pt>
                  <c:pt idx="69">
                    <c:v>BYE</c:v>
                  </c:pt>
                  <c:pt idx="70">
                    <c:v>BYE</c:v>
                  </c:pt>
                  <c:pt idx="71">
                    <c:v>BYE</c:v>
                  </c:pt>
                  <c:pt idx="72">
                    <c:v>BYE</c:v>
                  </c:pt>
                  <c:pt idx="73">
                    <c:v>BYE</c:v>
                  </c:pt>
                  <c:pt idx="74">
                    <c:v>BYE</c:v>
                  </c:pt>
                  <c:pt idx="75">
                    <c:v>BYE</c:v>
                  </c:pt>
                  <c:pt idx="76">
                    <c:v>BYE</c:v>
                  </c:pt>
                  <c:pt idx="77">
                    <c:v>BYE</c:v>
                  </c:pt>
                  <c:pt idx="78">
                    <c:v>BYE</c:v>
                  </c:pt>
                  <c:pt idx="79">
                    <c:v>BYE</c:v>
                  </c:pt>
                  <c:pt idx="80">
                    <c:v>BYE</c:v>
                  </c:pt>
                  <c:pt idx="81">
                    <c:v>BYE</c:v>
                  </c:pt>
                  <c:pt idx="82">
                    <c:v>BYE</c:v>
                  </c:pt>
                  <c:pt idx="83">
                    <c:v>BYE</c:v>
                  </c:pt>
                  <c:pt idx="84">
                    <c:v>BYE</c:v>
                  </c:pt>
                  <c:pt idx="85">
                    <c:v>BYE</c:v>
                  </c:pt>
                  <c:pt idx="86">
                    <c:v>BYE</c:v>
                  </c:pt>
                  <c:pt idx="87">
                    <c:v>BYE</c:v>
                  </c:pt>
                  <c:pt idx="88">
                    <c:v>BYE</c:v>
                  </c:pt>
                  <c:pt idx="89">
                    <c:v>BYE</c:v>
                  </c:pt>
                  <c:pt idx="90">
                    <c:v>BYE</c:v>
                  </c:pt>
                  <c:pt idx="91">
                    <c:v>BYE</c:v>
                  </c:pt>
                  <c:pt idx="92">
                    <c:v>BYE</c:v>
                  </c:pt>
                  <c:pt idx="93">
                    <c:v>BYE</c:v>
                  </c:pt>
                  <c:pt idx="94">
                    <c:v>BYE</c:v>
                  </c:pt>
                  <c:pt idx="95">
                    <c:v>BYE</c:v>
                  </c:pt>
                  <c:pt idx="96">
                    <c:v>BYE</c:v>
                  </c:pt>
                  <c:pt idx="97">
                    <c:v>BYE</c:v>
                  </c:pt>
                  <c:pt idx="98">
                    <c:v>BYE</c:v>
                  </c:pt>
                  <c:pt idx="99">
                    <c:v>BYE</c:v>
                  </c:pt>
                  <c:pt idx="100">
                    <c:v>BYE</c:v>
                  </c:pt>
                </c:lvl>
                <c:lvl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</c:lvl>
                <c:lvl>
                  <c:pt idx="1">
                    <c:v>BYE</c:v>
                  </c:pt>
                  <c:pt idx="2">
                    <c:v>BYE</c:v>
                  </c:pt>
                  <c:pt idx="3">
                    <c:v>BYE</c:v>
                  </c:pt>
                  <c:pt idx="4">
                    <c:v>BYE</c:v>
                  </c:pt>
                  <c:pt idx="5">
                    <c:v>BYE</c:v>
                  </c:pt>
                  <c:pt idx="6">
                    <c:v>BYE</c:v>
                  </c:pt>
                  <c:pt idx="7">
                    <c:v>BYE</c:v>
                  </c:pt>
                  <c:pt idx="8">
                    <c:v>BYE</c:v>
                  </c:pt>
                  <c:pt idx="9">
                    <c:v>BYE</c:v>
                  </c:pt>
                  <c:pt idx="10">
                    <c:v>BYE</c:v>
                  </c:pt>
                  <c:pt idx="11">
                    <c:v>BYE</c:v>
                  </c:pt>
                  <c:pt idx="12">
                    <c:v>BYE</c:v>
                  </c:pt>
                  <c:pt idx="13">
                    <c:v>BYE</c:v>
                  </c:pt>
                  <c:pt idx="14">
                    <c:v>BYE</c:v>
                  </c:pt>
                  <c:pt idx="15">
                    <c:v>BYE</c:v>
                  </c:pt>
                  <c:pt idx="16">
                    <c:v>BYE</c:v>
                  </c:pt>
                  <c:pt idx="17">
                    <c:v>BYE</c:v>
                  </c:pt>
                  <c:pt idx="18">
                    <c:v>BYE</c:v>
                  </c:pt>
                  <c:pt idx="19">
                    <c:v>BYE</c:v>
                  </c:pt>
                  <c:pt idx="20">
                    <c:v>BYE</c:v>
                  </c:pt>
                  <c:pt idx="21">
                    <c:v>BYE</c:v>
                  </c:pt>
                  <c:pt idx="22">
                    <c:v>BYE</c:v>
                  </c:pt>
                  <c:pt idx="23">
                    <c:v>BYE</c:v>
                  </c:pt>
                  <c:pt idx="24">
                    <c:v>BYE</c:v>
                  </c:pt>
                  <c:pt idx="25">
                    <c:v>BYE</c:v>
                  </c:pt>
                  <c:pt idx="26">
                    <c:v>BYE</c:v>
                  </c:pt>
                  <c:pt idx="27">
                    <c:v>BYE</c:v>
                  </c:pt>
                  <c:pt idx="28">
                    <c:v>BYE</c:v>
                  </c:pt>
                  <c:pt idx="29">
                    <c:v>BYE</c:v>
                  </c:pt>
                  <c:pt idx="30">
                    <c:v>BYE</c:v>
                  </c:pt>
                  <c:pt idx="31">
                    <c:v>BYE</c:v>
                  </c:pt>
                  <c:pt idx="32">
                    <c:v>BYE</c:v>
                  </c:pt>
                  <c:pt idx="33">
                    <c:v>BYE</c:v>
                  </c:pt>
                  <c:pt idx="34">
                    <c:v>BYE</c:v>
                  </c:pt>
                  <c:pt idx="35">
                    <c:v>BYE</c:v>
                  </c:pt>
                  <c:pt idx="36">
                    <c:v>BYE</c:v>
                  </c:pt>
                  <c:pt idx="37">
                    <c:v>BYE</c:v>
                  </c:pt>
                  <c:pt idx="38">
                    <c:v>BYE</c:v>
                  </c:pt>
                  <c:pt idx="39">
                    <c:v>BYE</c:v>
                  </c:pt>
                  <c:pt idx="40">
                    <c:v>BYE</c:v>
                  </c:pt>
                  <c:pt idx="41">
                    <c:v>BYE</c:v>
                  </c:pt>
                  <c:pt idx="42">
                    <c:v>BYE</c:v>
                  </c:pt>
                  <c:pt idx="43">
                    <c:v>BYE</c:v>
                  </c:pt>
                  <c:pt idx="44">
                    <c:v>BYE</c:v>
                  </c:pt>
                  <c:pt idx="45">
                    <c:v>BYE</c:v>
                  </c:pt>
                  <c:pt idx="46">
                    <c:v>BYE</c:v>
                  </c:pt>
                  <c:pt idx="47">
                    <c:v>BYE</c:v>
                  </c:pt>
                  <c:pt idx="48">
                    <c:v>BYE</c:v>
                  </c:pt>
                  <c:pt idx="49">
                    <c:v>BYE</c:v>
                  </c:pt>
                  <c:pt idx="50">
                    <c:v>BYE</c:v>
                  </c:pt>
                  <c:pt idx="51">
                    <c:v>BYE</c:v>
                  </c:pt>
                  <c:pt idx="52">
                    <c:v>BYE</c:v>
                  </c:pt>
                  <c:pt idx="53">
                    <c:v>BYE</c:v>
                  </c:pt>
                  <c:pt idx="54">
                    <c:v>BYE</c:v>
                  </c:pt>
                  <c:pt idx="55">
                    <c:v>BYE</c:v>
                  </c:pt>
                  <c:pt idx="56">
                    <c:v>BYE</c:v>
                  </c:pt>
                  <c:pt idx="57">
                    <c:v>BYE</c:v>
                  </c:pt>
                  <c:pt idx="58">
                    <c:v>BYE</c:v>
                  </c:pt>
                  <c:pt idx="59">
                    <c:v>BYE</c:v>
                  </c:pt>
                  <c:pt idx="60">
                    <c:v>BYE</c:v>
                  </c:pt>
                  <c:pt idx="61">
                    <c:v>BYE</c:v>
                  </c:pt>
                  <c:pt idx="62">
                    <c:v>BYE</c:v>
                  </c:pt>
                  <c:pt idx="63">
                    <c:v>BYE</c:v>
                  </c:pt>
                  <c:pt idx="64">
                    <c:v>BYE</c:v>
                  </c:pt>
                  <c:pt idx="65">
                    <c:v>BYE</c:v>
                  </c:pt>
                  <c:pt idx="66">
                    <c:v>BYE</c:v>
                  </c:pt>
                  <c:pt idx="67">
                    <c:v>BYE</c:v>
                  </c:pt>
                  <c:pt idx="68">
                    <c:v>BYE</c:v>
                  </c:pt>
                  <c:pt idx="69">
                    <c:v>BYE</c:v>
                  </c:pt>
                  <c:pt idx="70">
                    <c:v>BYE</c:v>
                  </c:pt>
                  <c:pt idx="71">
                    <c:v>BYE</c:v>
                  </c:pt>
                  <c:pt idx="72">
                    <c:v>BYE</c:v>
                  </c:pt>
                  <c:pt idx="73">
                    <c:v>BYE</c:v>
                  </c:pt>
                  <c:pt idx="74">
                    <c:v>BYE</c:v>
                  </c:pt>
                  <c:pt idx="75">
                    <c:v>BYE</c:v>
                  </c:pt>
                  <c:pt idx="76">
                    <c:v>BYE</c:v>
                  </c:pt>
                  <c:pt idx="77">
                    <c:v>BYE</c:v>
                  </c:pt>
                  <c:pt idx="78">
                    <c:v>BYE</c:v>
                  </c:pt>
                  <c:pt idx="79">
                    <c:v>BYE</c:v>
                  </c:pt>
                  <c:pt idx="80">
                    <c:v>BYE</c:v>
                  </c:pt>
                  <c:pt idx="81">
                    <c:v>BYE</c:v>
                  </c:pt>
                  <c:pt idx="82">
                    <c:v>BYE</c:v>
                  </c:pt>
                  <c:pt idx="83">
                    <c:v>BYE</c:v>
                  </c:pt>
                  <c:pt idx="84">
                    <c:v>BYE</c:v>
                  </c:pt>
                  <c:pt idx="85">
                    <c:v>BYE</c:v>
                  </c:pt>
                  <c:pt idx="86">
                    <c:v>BYE</c:v>
                  </c:pt>
                  <c:pt idx="87">
                    <c:v>BYE</c:v>
                  </c:pt>
                  <c:pt idx="88">
                    <c:v>BYE</c:v>
                  </c:pt>
                  <c:pt idx="89">
                    <c:v>BYE</c:v>
                  </c:pt>
                  <c:pt idx="90">
                    <c:v>BYE</c:v>
                  </c:pt>
                  <c:pt idx="91">
                    <c:v>BYE</c:v>
                  </c:pt>
                  <c:pt idx="92">
                    <c:v>BYE</c:v>
                  </c:pt>
                  <c:pt idx="93">
                    <c:v>BYE</c:v>
                  </c:pt>
                  <c:pt idx="94">
                    <c:v>BYE</c:v>
                  </c:pt>
                  <c:pt idx="95">
                    <c:v>BYE</c:v>
                  </c:pt>
                  <c:pt idx="96">
                    <c:v>BYE</c:v>
                  </c:pt>
                  <c:pt idx="97">
                    <c:v>BYE</c:v>
                  </c:pt>
                  <c:pt idx="98">
                    <c:v>BYE</c:v>
                  </c:pt>
                  <c:pt idx="99">
                    <c:v>BYE</c:v>
                  </c:pt>
                  <c:pt idx="100">
                    <c:v>BYE</c:v>
                  </c:pt>
                </c:lvl>
                <c:lvl>
                  <c:pt idx="1">
                    <c:v>0</c:v>
                  </c:pt>
                </c:lvl>
                <c:lvl>
                  <c:pt idx="0">
                    <c:v>Run Rank</c:v>
                  </c:pt>
                </c:lvl>
                <c:lvl>
                  <c:pt idx="0">
                    <c:v>Final Time</c:v>
                  </c:pt>
                </c:lvl>
                <c:lvl>
                  <c:pt idx="0">
                    <c:v>False Start</c:v>
                  </c:pt>
                </c:lvl>
                <c:lvl>
                  <c:pt idx="0">
                    <c:v>Cones</c:v>
                  </c:pt>
                </c:lvl>
                <c:lvl>
                  <c:pt idx="0">
                    <c:v>Raw Time</c:v>
                  </c:pt>
                </c:lvl>
              </c:multiLvlStrCache>
            </c:multiLvlStrRef>
          </c:cat>
          <c:val>
            <c:numRef>
              <c:f>'Open Quals'!$AQ$11:$AQ$111</c:f>
              <c:numCache>
                <c:formatCode>General</c:formatCode>
                <c:ptCount val="101"/>
              </c:numCache>
            </c:numRef>
          </c:val>
        </c:ser>
        <c:axId val="99119488"/>
        <c:axId val="99121024"/>
      </c:barChart>
      <c:catAx>
        <c:axId val="99119488"/>
        <c:scaling>
          <c:orientation val="minMax"/>
        </c:scaling>
        <c:axPos val="b"/>
        <c:tickLblPos val="nextTo"/>
        <c:crossAx val="99121024"/>
        <c:crosses val="autoZero"/>
        <c:auto val="1"/>
        <c:lblAlgn val="ctr"/>
        <c:lblOffset val="100"/>
      </c:catAx>
      <c:valAx>
        <c:axId val="99121024"/>
        <c:scaling>
          <c:orientation val="minMax"/>
        </c:scaling>
        <c:axPos val="l"/>
        <c:majorGridlines/>
        <c:numFmt formatCode="General" sourceLinked="1"/>
        <c:tickLblPos val="nextTo"/>
        <c:crossAx val="9911948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8"/>
  <sheetViews>
    <sheetView showGridLines="0" tabSelected="1" zoomScale="70" zoomScaleNormal="7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12" sqref="J12:J13"/>
    </sheetView>
  </sheetViews>
  <sheetFormatPr defaultColWidth="10.85546875" defaultRowHeight="23.25"/>
  <cols>
    <col min="1" max="1" width="6.85546875" style="16" customWidth="1"/>
    <col min="2" max="2" width="5.85546875" style="16" customWidth="1"/>
    <col min="3" max="3" width="42.85546875" style="10" customWidth="1"/>
    <col min="4" max="4" width="10.85546875" style="11"/>
    <col min="5" max="5" width="6.28515625" style="18" customWidth="1"/>
    <col min="6" max="6" width="8.85546875" style="18" customWidth="1"/>
    <col min="7" max="7" width="10.85546875" style="12"/>
    <col min="8" max="8" width="6.28515625" style="12" customWidth="1"/>
    <col min="9" max="9" width="4.85546875" style="9" customWidth="1"/>
    <col min="10" max="10" width="10.85546875" style="11"/>
    <col min="11" max="11" width="6.28515625" style="18" customWidth="1"/>
    <col min="12" max="12" width="8.85546875" style="18" customWidth="1"/>
    <col min="13" max="13" width="10.85546875" style="12"/>
    <col min="14" max="14" width="6.28515625" style="12" customWidth="1"/>
    <col min="15" max="15" width="4.85546875" style="9" customWidth="1"/>
    <col min="16" max="16" width="10.85546875" style="12"/>
    <col min="17" max="17" width="6.28515625" style="9" customWidth="1"/>
    <col min="18" max="18" width="0.42578125" style="145" customWidth="1"/>
    <col min="19" max="39" width="0.42578125" style="286" customWidth="1"/>
    <col min="40" max="40" width="6.28515625" style="9" customWidth="1"/>
    <col min="41" max="41" width="47" style="9" customWidth="1"/>
    <col min="42" max="42" width="10.85546875" style="9"/>
    <col min="43" max="43" width="4.28515625" style="9" customWidth="1"/>
    <col min="44" max="16384" width="10.85546875" style="9"/>
  </cols>
  <sheetData>
    <row r="1" spans="1:46" s="6" customFormat="1" ht="30">
      <c r="A1" s="17"/>
      <c r="B1" s="17"/>
      <c r="C1"/>
      <c r="D1" s="343" t="s">
        <v>62</v>
      </c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282"/>
      <c r="S1" s="283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3"/>
      <c r="AK1" s="283"/>
      <c r="AL1" s="283"/>
      <c r="AM1" s="283"/>
      <c r="AN1" s="357" t="s">
        <v>61</v>
      </c>
      <c r="AO1" s="358"/>
      <c r="AP1" s="358"/>
      <c r="AQ1" s="358"/>
    </row>
    <row r="2" spans="1:46" s="6" customFormat="1">
      <c r="A2" s="17"/>
      <c r="B2" s="17"/>
      <c r="C2"/>
      <c r="D2" s="345" t="s">
        <v>63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282"/>
      <c r="S2" s="283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3"/>
      <c r="AK2" s="283"/>
      <c r="AL2" s="283"/>
      <c r="AM2" s="283"/>
      <c r="AN2" s="359"/>
      <c r="AO2" s="360"/>
      <c r="AP2" s="360"/>
      <c r="AQ2" s="360"/>
    </row>
    <row r="3" spans="1:46" s="6" customFormat="1" ht="30">
      <c r="A3" s="17"/>
      <c r="B3" s="17"/>
      <c r="C3"/>
      <c r="D3" s="343" t="s">
        <v>64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282"/>
      <c r="S3" s="283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3"/>
      <c r="AK3" s="283"/>
      <c r="AL3" s="283"/>
      <c r="AM3" s="283"/>
      <c r="AN3" s="113"/>
      <c r="AO3" s="113"/>
      <c r="AP3" s="113"/>
    </row>
    <row r="4" spans="1:46" s="6" customFormat="1" ht="21.95" customHeight="1" thickBot="1">
      <c r="A4" s="17"/>
      <c r="B4" s="17"/>
      <c r="C4"/>
      <c r="D4" s="289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82"/>
      <c r="S4" s="283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3"/>
      <c r="AK4" s="283"/>
      <c r="AL4" s="283"/>
      <c r="AM4" s="283"/>
      <c r="AN4" s="113"/>
      <c r="AO4" s="113"/>
      <c r="AP4" s="113"/>
    </row>
    <row r="5" spans="1:46" s="6" customFormat="1" ht="21.95" customHeight="1" thickTop="1">
      <c r="A5" s="120">
        <v>0.1</v>
      </c>
      <c r="B5" s="334" t="s">
        <v>50</v>
      </c>
      <c r="C5" s="335"/>
      <c r="D5" s="26"/>
      <c r="E5" s="25"/>
      <c r="F5" s="25"/>
      <c r="G5" s="27"/>
      <c r="H5" s="27"/>
      <c r="I5" s="8"/>
      <c r="J5" s="26"/>
      <c r="K5" s="25"/>
      <c r="L5" s="25"/>
      <c r="M5" s="26"/>
      <c r="N5" s="26"/>
      <c r="O5" s="8"/>
      <c r="R5" s="145"/>
      <c r="S5" s="284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284"/>
      <c r="AK5" s="284"/>
      <c r="AL5" s="284"/>
      <c r="AM5" s="284"/>
      <c r="AO5"/>
      <c r="AP5"/>
    </row>
    <row r="6" spans="1:46" s="6" customFormat="1" ht="21.95" customHeight="1" thickBot="1">
      <c r="A6" s="121">
        <v>10</v>
      </c>
      <c r="B6" s="336" t="s">
        <v>47</v>
      </c>
      <c r="C6" s="337"/>
      <c r="R6" s="285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/>
      <c r="AO6"/>
      <c r="AP6"/>
      <c r="AQ6"/>
    </row>
    <row r="7" spans="1:46" s="6" customFormat="1" ht="21.95" customHeight="1" thickTop="1">
      <c r="A7" s="121">
        <v>2</v>
      </c>
      <c r="B7" s="336" t="s">
        <v>59</v>
      </c>
      <c r="C7" s="337"/>
      <c r="D7" s="332" t="s">
        <v>12</v>
      </c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287"/>
      <c r="S7" s="284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284"/>
      <c r="AK7" s="284"/>
      <c r="AL7" s="284"/>
      <c r="AM7" s="284"/>
      <c r="AN7" s="368" t="s">
        <v>56</v>
      </c>
      <c r="AO7" s="369"/>
      <c r="AP7" s="370"/>
      <c r="AQ7" s="366" t="s">
        <v>37</v>
      </c>
    </row>
    <row r="8" spans="1:46" s="6" customFormat="1" ht="21.95" customHeight="1" thickBot="1">
      <c r="A8" s="122">
        <v>1.5</v>
      </c>
      <c r="B8" s="338" t="s">
        <v>48</v>
      </c>
      <c r="C8" s="337"/>
      <c r="D8" s="346" t="s">
        <v>13</v>
      </c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285"/>
      <c r="S8" s="284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284"/>
      <c r="AK8" s="284"/>
      <c r="AL8" s="284"/>
      <c r="AM8" s="284"/>
      <c r="AN8" s="371" t="s">
        <v>1</v>
      </c>
      <c r="AO8" s="372"/>
      <c r="AP8" s="373"/>
      <c r="AQ8" s="367"/>
    </row>
    <row r="9" spans="1:46" s="6" customFormat="1" ht="21.95" customHeight="1" thickTop="1" thickBot="1">
      <c r="A9" s="280">
        <v>99</v>
      </c>
      <c r="B9" s="339" t="s">
        <v>49</v>
      </c>
      <c r="C9" s="340"/>
      <c r="D9"/>
      <c r="E9" s="28"/>
      <c r="F9" s="28"/>
      <c r="G9"/>
      <c r="H9"/>
      <c r="I9"/>
      <c r="J9"/>
      <c r="K9"/>
      <c r="L9"/>
      <c r="M9"/>
      <c r="N9"/>
      <c r="O9"/>
      <c r="P9"/>
      <c r="R9" s="145"/>
      <c r="S9" s="28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284"/>
      <c r="AK9" s="284"/>
      <c r="AL9" s="284"/>
      <c r="AM9" s="284"/>
    </row>
    <row r="10" spans="1:46" s="17" customFormat="1" ht="30" customHeight="1" thickTop="1">
      <c r="A10" s="376"/>
      <c r="B10" s="330" t="s">
        <v>2</v>
      </c>
      <c r="C10" s="341" t="s">
        <v>27</v>
      </c>
      <c r="D10" s="348" t="s">
        <v>16</v>
      </c>
      <c r="E10" s="349"/>
      <c r="F10" s="349"/>
      <c r="G10" s="349"/>
      <c r="H10" s="350"/>
      <c r="I10" s="21"/>
      <c r="J10" s="348" t="s">
        <v>17</v>
      </c>
      <c r="K10" s="349"/>
      <c r="L10" s="349"/>
      <c r="M10" s="349"/>
      <c r="N10" s="350"/>
      <c r="O10" s="351" t="s">
        <v>9</v>
      </c>
      <c r="P10" s="355" t="s">
        <v>26</v>
      </c>
      <c r="Q10" s="353" t="s">
        <v>30</v>
      </c>
      <c r="R10" s="365" t="s">
        <v>10</v>
      </c>
      <c r="S10" s="365" t="s">
        <v>28</v>
      </c>
      <c r="T10" s="361" t="s">
        <v>26</v>
      </c>
      <c r="U10" s="361" t="s">
        <v>5</v>
      </c>
      <c r="V10" s="361" t="s">
        <v>43</v>
      </c>
      <c r="W10" s="361" t="s">
        <v>42</v>
      </c>
      <c r="X10" s="361" t="s">
        <v>11</v>
      </c>
      <c r="Y10" s="361" t="s">
        <v>44</v>
      </c>
      <c r="Z10" s="361" t="s">
        <v>45</v>
      </c>
      <c r="AA10" s="361" t="s">
        <v>6</v>
      </c>
      <c r="AB10" s="361" t="s">
        <v>7</v>
      </c>
      <c r="AC10" s="361" t="s">
        <v>4</v>
      </c>
      <c r="AD10" s="361" t="s">
        <v>8</v>
      </c>
      <c r="AE10" s="361" t="s">
        <v>46</v>
      </c>
      <c r="AF10" s="361" t="s">
        <v>51</v>
      </c>
      <c r="AG10" s="361" t="s">
        <v>52</v>
      </c>
      <c r="AH10" s="361" t="s">
        <v>53</v>
      </c>
      <c r="AI10" s="361" t="s">
        <v>54</v>
      </c>
      <c r="AJ10" s="365" t="s">
        <v>38</v>
      </c>
      <c r="AK10" s="361" t="s">
        <v>55</v>
      </c>
      <c r="AL10" s="361" t="s">
        <v>57</v>
      </c>
      <c r="AM10" s="361" t="s">
        <v>58</v>
      </c>
      <c r="AN10" s="363" t="s">
        <v>30</v>
      </c>
      <c r="AO10" s="377" t="s">
        <v>28</v>
      </c>
      <c r="AP10" s="374" t="s">
        <v>26</v>
      </c>
      <c r="AQ10" s="353" t="s">
        <v>3</v>
      </c>
      <c r="AR10"/>
      <c r="AS10"/>
    </row>
    <row r="11" spans="1:46" s="6" customFormat="1" ht="105" customHeight="1" thickBot="1">
      <c r="A11" s="356"/>
      <c r="B11" s="331"/>
      <c r="C11" s="342"/>
      <c r="D11" s="19" t="s">
        <v>23</v>
      </c>
      <c r="E11" s="20" t="s">
        <v>24</v>
      </c>
      <c r="F11" s="20" t="s">
        <v>60</v>
      </c>
      <c r="G11" s="38" t="s">
        <v>25</v>
      </c>
      <c r="H11" s="39" t="s">
        <v>33</v>
      </c>
      <c r="I11" s="7"/>
      <c r="J11" s="19" t="s">
        <v>23</v>
      </c>
      <c r="K11" s="20" t="s">
        <v>24</v>
      </c>
      <c r="L11" s="20" t="s">
        <v>60</v>
      </c>
      <c r="M11" s="38" t="s">
        <v>25</v>
      </c>
      <c r="N11" s="39" t="s">
        <v>33</v>
      </c>
      <c r="O11" s="352"/>
      <c r="P11" s="356"/>
      <c r="Q11" s="354"/>
      <c r="R11" s="379"/>
      <c r="S11" s="365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5"/>
      <c r="AK11" s="362"/>
      <c r="AL11" s="361"/>
      <c r="AM11" s="362"/>
      <c r="AN11" s="364"/>
      <c r="AO11" s="378"/>
      <c r="AP11" s="375"/>
      <c r="AQ11" s="354"/>
      <c r="AR11"/>
      <c r="AS11"/>
    </row>
    <row r="12" spans="1:46" ht="21.95" customHeight="1" thickTop="1">
      <c r="A12" s="116">
        <v>1</v>
      </c>
      <c r="B12" s="66"/>
      <c r="C12" s="318"/>
      <c r="D12" s="67"/>
      <c r="E12" s="68"/>
      <c r="F12" s="291"/>
      <c r="G12" s="152" t="str">
        <f t="array" ref="G12:G111">IF(LEFT(D12:D111,1)="D","-",IF(E12:E111&gt;A6,"-",IF(D12:D111&gt;0,D12:D111+E12:E111*A5+F12:F111*A7,"")))</f>
        <v/>
      </c>
      <c r="H12" s="153" t="str">
        <f t="array" ref="H12:H111">IF(G12:G111="","",IF(G12:G111="-","",RANK(G12:G111,G12:G111,1)))</f>
        <v/>
      </c>
      <c r="I12" s="150"/>
      <c r="J12" s="77"/>
      <c r="K12" s="78"/>
      <c r="L12" s="297"/>
      <c r="M12" s="165" t="str">
        <f t="array" ref="M12:M111">IF(LEFT(J12:J111,1)="D","-",IF(K12:K111&gt;A6,"-",IF(J12:J111&gt;0,J12:J111+K12:K111*A5+L12:L111*A7,"")))</f>
        <v/>
      </c>
      <c r="N12" s="166" t="str">
        <f t="array" ref="N12:N111">IF(M12:M111="","",IF(M12:M111="-","",RANK(M12:M111,M12:M111,1)))</f>
        <v/>
      </c>
      <c r="O12" s="276" t="str">
        <f t="array" ref="O12:O111">IF(P12:P111="","",IF(P12:P111="-","",RANK(P12:P111,P12:P111,1)))</f>
        <v/>
      </c>
      <c r="P12" s="167" t="str">
        <f t="shared" ref="P12:P75" si="0">IF(AND(ISBLANK(D12),ISBLANK(J12)),"",IF(AND(G12="-",M12="-"),"-",IF(AND(G12="-",ISBLANK(J12)),"-",MIN(G12,M12))))</f>
        <v/>
      </c>
      <c r="Q12" s="168" t="str">
        <f t="array" ref="Q12:Q111">IF(P12:P111="","",VLOOKUP(S12:S111,AJ12:AN111,5,FALSE))</f>
        <v/>
      </c>
      <c r="R12" s="277" t="str">
        <f t="array" ref="R12:R111">IF(P12:P111="","",IF(P12:P111="-",COUNT(O12:O111)+U12:U111,O12:O111+AC12:AC111+AE12:AE111+AG12:AG111+AI12:AI111))</f>
        <v/>
      </c>
      <c r="S12" s="278" t="str">
        <f t="array" ref="S12:S111">IF(B12:B111 ="","",B12:B111 &amp; " ")&amp;C12:C111</f>
        <v/>
      </c>
      <c r="T12" s="169" t="str">
        <f t="array" ref="T12:T111">P12:P111</f>
        <v/>
      </c>
      <c r="U12" s="170" t="str">
        <f>IF(P12="","",COUNTIF(P12:P12,"-"))</f>
        <v/>
      </c>
      <c r="V12" s="171" t="str">
        <f t="array" ref="V12:V111">IF(O12:O111="","",COUNTIF(O12:O111,O12:O111)-1)</f>
        <v/>
      </c>
      <c r="W12" s="171" t="str">
        <f t="array" ref="W12:W111">IF(P12:P111="-","",IF(V12:V111=0,"",P12:P111))</f>
        <v/>
      </c>
      <c r="X12" s="171" t="str">
        <f t="array" ref="X12:X111">IF(W12:W111="","",RANK(W12:W111,W12:W111,1))</f>
        <v/>
      </c>
      <c r="Y12" s="171" t="str">
        <f t="array" ref="Y12:Y111">IF(V12:V111="","",IF(V12:V111=0,"",IF(LEFT(G12:G111,1)="-","199",G12:G111)))</f>
        <v/>
      </c>
      <c r="Z12" s="171" t="str">
        <f t="array" ref="Z12:Z111">IF(V12:V111="","",IF(V12:V111=0,"",IF(LEFT(M12:M111,1)="-","199",M12:M111)))</f>
        <v/>
      </c>
      <c r="AA12" s="171" t="str">
        <f t="array" ref="AA12:AA111">IF(ISERROR(Y12:Y111+Z12:Z111)=TRUE,Y12:Y111,Y12:Y111+Z12:Z111)</f>
        <v/>
      </c>
      <c r="AB12" s="171" t="str">
        <f t="array" ref="AB12:AB111">IF(P12:P111="","",IF(V12:V111=0,"0",IF(ISERROR(RANK(AA12:AA111,AA12:AA111,1))=TRUE,"0",RANK(AA12:AA111,AA12:AA111,1))))</f>
        <v/>
      </c>
      <c r="AC12" s="171">
        <v>0</v>
      </c>
      <c r="AD12" s="171" t="str">
        <f t="array" ref="AD12:AD111">IF(ISERROR(V12:V111)=TRUE,"",IF(X12:X111=1,AB12:AB111,""))</f>
        <v/>
      </c>
      <c r="AE12" s="171" t="str">
        <f t="array" ref="AE12:AE111">IF(P12:P111="","",IF(AD12:AD111="","0",RANK(AD12:AD111,AD12:AD111,1)-1))</f>
        <v/>
      </c>
      <c r="AF12" s="171" t="str">
        <f t="array" ref="AF12:AF111">IF(ISERROR(V12:V111)=TRUE,"",IF(X12:X111=COUNT(AD12:AD111)+1,AB12:AB111,""))</f>
        <v/>
      </c>
      <c r="AG12" s="171" t="str">
        <f t="array" ref="AG12:AG111">IF(P12:P111="","",IF(AF12:AF111="","0",RANK(AF12:AF111,AF12:AF111,1)-1))</f>
        <v/>
      </c>
      <c r="AH12" s="171" t="str">
        <f t="array" ref="AH12:AH111">IF(ISERROR(V12:V111)=TRUE,"",IF(X12:X111=COUNT(AD12:AD111)+COUNT(AF12:AF111)+1,AB12:AB111,""))</f>
        <v/>
      </c>
      <c r="AI12" s="171" t="str">
        <f t="array" ref="AI12:AI111">IF(P12:P111="","",IF(AH12:AH111="","0",RANK(AH12:AH111,AH12:AH111,1)-1))</f>
        <v/>
      </c>
      <c r="AJ12" s="278" t="str">
        <f t="array" ref="AJ12:AJ111">AO12:AO111</f>
        <v>BYE</v>
      </c>
      <c r="AK12" s="170">
        <f>COUNTIF(AQ12:AQ12,"W")</f>
        <v>0</v>
      </c>
      <c r="AL12" s="170" t="str">
        <f>IF(AP12="","",COUNTIF(AP12:AP12,"-"))</f>
        <v/>
      </c>
      <c r="AM12" s="170" t="str">
        <f t="array" ref="AM12:AM111">IF(AO12:AO111="BYE","",IF(AQ12:AQ111="W","",IF(AQ7="N",IF(AN12:AN111&lt;=COUNT(O12:O111),AN12:AN111-AK12:AK111,""),IF(AN12:AN111&lt;=COUNT(O12:O111),AN12:AN111-AK12:AK111,AN12:AN111-AK12:AK111+AL12:AL111-1))))</f>
        <v/>
      </c>
      <c r="AN12" s="172" t="str">
        <f t="array" ref="AN12:AN111">IF(P12:P111="","",IF(AN11:AN110+1&lt;=COUNT(O12:O111),AN11:AN110+1,COUNT(O12:O111)+1))</f>
        <v/>
      </c>
      <c r="AO12" s="173" t="str">
        <f t="array" ref="AO12:AO111">IF(P12:P111="","BYE",IF(ISERROR(VLOOKUP(A12:A111,R12:S111,2,FALSE))=TRUE,"",VLOOKUP(A12:A111,R12:S111,2,FALSE)))</f>
        <v>BYE</v>
      </c>
      <c r="AP12" s="174" t="str">
        <f t="array" ref="AP12:AP111">IF(C12:C111="BYE", "",IF(A12:A111="","",IF(ISERROR(VLOOKUP(A12:A111,R12:T111,3,FALSE))=TRUE,"",VLOOKUP(A12:A111,R12:T111,3,FALSE))))</f>
        <v/>
      </c>
      <c r="AQ12" s="56"/>
      <c r="AR12" s="114"/>
      <c r="AS12"/>
      <c r="AT12"/>
    </row>
    <row r="13" spans="1:46" ht="21.95" customHeight="1" thickBot="1">
      <c r="A13" s="117">
        <v>2</v>
      </c>
      <c r="B13" s="69"/>
      <c r="C13" s="319"/>
      <c r="D13" s="320"/>
      <c r="E13" s="50"/>
      <c r="F13" s="292"/>
      <c r="G13" s="154" t="str">
        <v/>
      </c>
      <c r="H13" s="155" t="str">
        <v/>
      </c>
      <c r="I13" s="150"/>
      <c r="J13" s="62"/>
      <c r="K13" s="53"/>
      <c r="L13" s="298"/>
      <c r="M13" s="175" t="str">
        <v/>
      </c>
      <c r="N13" s="176" t="str">
        <v/>
      </c>
      <c r="O13" s="276" t="str">
        <v/>
      </c>
      <c r="P13" s="167" t="str">
        <f t="shared" si="0"/>
        <v/>
      </c>
      <c r="Q13" s="177" t="str">
        <v/>
      </c>
      <c r="R13" s="277" t="str">
        <v/>
      </c>
      <c r="S13" s="278" t="str">
        <v/>
      </c>
      <c r="T13" s="169" t="str">
        <v/>
      </c>
      <c r="U13" s="170" t="str">
        <f>IF(P13="","",COUNTIF(P12:P13,"-"))</f>
        <v/>
      </c>
      <c r="V13" s="171" t="str">
        <v/>
      </c>
      <c r="W13" s="171" t="str">
        <v/>
      </c>
      <c r="X13" s="171" t="str">
        <v/>
      </c>
      <c r="Y13" s="171" t="str">
        <v/>
      </c>
      <c r="Z13" s="171" t="str">
        <v/>
      </c>
      <c r="AA13" s="171" t="str">
        <v/>
      </c>
      <c r="AB13" s="171" t="str">
        <v/>
      </c>
      <c r="AC13" s="171" t="str">
        <f>IF(P13="","",IF(AB13="0","0",COUNTIF(AB12:AB12,AB13)))</f>
        <v/>
      </c>
      <c r="AD13" s="171" t="str">
        <v/>
      </c>
      <c r="AE13" s="171" t="str">
        <v/>
      </c>
      <c r="AF13" s="171" t="str">
        <v/>
      </c>
      <c r="AG13" s="171" t="str">
        <v/>
      </c>
      <c r="AH13" s="171" t="str">
        <v/>
      </c>
      <c r="AI13" s="171" t="str">
        <v/>
      </c>
      <c r="AJ13" s="278" t="str">
        <v>BYE</v>
      </c>
      <c r="AK13" s="170">
        <f>COUNTIF(AQ12:AQ13,"W")</f>
        <v>0</v>
      </c>
      <c r="AL13" s="170" t="str">
        <f>IF(AP13="","",COUNTIF(AP12:AP13,"-"))</f>
        <v/>
      </c>
      <c r="AM13" s="170" t="str">
        <v/>
      </c>
      <c r="AN13" s="178" t="str">
        <v/>
      </c>
      <c r="AO13" s="179" t="str">
        <v>BYE</v>
      </c>
      <c r="AP13" s="180" t="str">
        <v/>
      </c>
      <c r="AQ13" s="57"/>
      <c r="AR13" s="114"/>
      <c r="AS13"/>
      <c r="AT13"/>
    </row>
    <row r="14" spans="1:46" ht="21.95" customHeight="1">
      <c r="A14" s="118">
        <v>3</v>
      </c>
      <c r="B14" s="72"/>
      <c r="C14" s="321"/>
      <c r="D14" s="74"/>
      <c r="E14" s="51"/>
      <c r="F14" s="291"/>
      <c r="G14" s="152" t="str">
        <v/>
      </c>
      <c r="H14" s="156" t="str">
        <v/>
      </c>
      <c r="I14" s="150"/>
      <c r="J14" s="63"/>
      <c r="K14" s="54"/>
      <c r="L14" s="297"/>
      <c r="M14" s="165" t="str">
        <v/>
      </c>
      <c r="N14" s="181" t="str">
        <v/>
      </c>
      <c r="O14" s="276" t="str">
        <v/>
      </c>
      <c r="P14" s="167" t="str">
        <f t="shared" si="0"/>
        <v/>
      </c>
      <c r="Q14" s="177" t="str">
        <v/>
      </c>
      <c r="R14" s="277" t="str">
        <v/>
      </c>
      <c r="S14" s="279" t="str">
        <v/>
      </c>
      <c r="T14" s="169" t="str">
        <v/>
      </c>
      <c r="U14" s="170" t="str">
        <f>IF(P14="","",COUNTIF(P12:P14,"-"))</f>
        <v/>
      </c>
      <c r="V14" s="171" t="str">
        <v/>
      </c>
      <c r="W14" s="171" t="str">
        <v/>
      </c>
      <c r="X14" s="171" t="str">
        <v/>
      </c>
      <c r="Y14" s="171" t="str">
        <v/>
      </c>
      <c r="Z14" s="171" t="str">
        <v/>
      </c>
      <c r="AA14" s="171" t="str">
        <v/>
      </c>
      <c r="AB14" s="171" t="str">
        <v/>
      </c>
      <c r="AC14" s="171" t="str">
        <f>IF(P14="","",IF(AB14="0","0",COUNTIF(AB12:AB13,AB14)))</f>
        <v/>
      </c>
      <c r="AD14" s="171" t="str">
        <v/>
      </c>
      <c r="AE14" s="171" t="str">
        <v/>
      </c>
      <c r="AF14" s="171" t="str">
        <v/>
      </c>
      <c r="AG14" s="171" t="str">
        <v/>
      </c>
      <c r="AH14" s="171" t="str">
        <v/>
      </c>
      <c r="AI14" s="171" t="str">
        <v/>
      </c>
      <c r="AJ14" s="278" t="str">
        <v>BYE</v>
      </c>
      <c r="AK14" s="170">
        <f>COUNTIF(AQ12:AQ14,"W")</f>
        <v>0</v>
      </c>
      <c r="AL14" s="170" t="str">
        <f>IF(AP14="","",COUNTIF(AP12:AP14,"-"))</f>
        <v/>
      </c>
      <c r="AM14" s="170" t="str">
        <v/>
      </c>
      <c r="AN14" s="178" t="str">
        <v/>
      </c>
      <c r="AO14" s="179" t="str">
        <v>BYE</v>
      </c>
      <c r="AP14" s="180" t="str">
        <v/>
      </c>
      <c r="AQ14" s="57"/>
      <c r="AR14" s="114"/>
      <c r="AS14"/>
      <c r="AT14"/>
    </row>
    <row r="15" spans="1:46" ht="21.95" customHeight="1" thickBot="1">
      <c r="A15" s="117">
        <v>4</v>
      </c>
      <c r="B15" s="69"/>
      <c r="C15" s="319"/>
      <c r="D15" s="71"/>
      <c r="E15" s="50"/>
      <c r="F15" s="292"/>
      <c r="G15" s="154" t="str">
        <v/>
      </c>
      <c r="H15" s="155" t="str">
        <v/>
      </c>
      <c r="I15" s="150"/>
      <c r="J15" s="62"/>
      <c r="K15" s="53"/>
      <c r="L15" s="298"/>
      <c r="M15" s="175" t="str">
        <v/>
      </c>
      <c r="N15" s="176" t="str">
        <v/>
      </c>
      <c r="O15" s="276" t="str">
        <v/>
      </c>
      <c r="P15" s="167" t="str">
        <f t="shared" si="0"/>
        <v/>
      </c>
      <c r="Q15" s="177" t="str">
        <v/>
      </c>
      <c r="R15" s="277" t="str">
        <v/>
      </c>
      <c r="S15" s="278" t="str">
        <v/>
      </c>
      <c r="T15" s="169" t="str">
        <v/>
      </c>
      <c r="U15" s="170" t="str">
        <f>IF(P15="","",COUNTIF(P12:P15,"-"))</f>
        <v/>
      </c>
      <c r="V15" s="171" t="str">
        <v/>
      </c>
      <c r="W15" s="171" t="str">
        <v/>
      </c>
      <c r="X15" s="171" t="str">
        <v/>
      </c>
      <c r="Y15" s="171" t="str">
        <v/>
      </c>
      <c r="Z15" s="171" t="str">
        <v/>
      </c>
      <c r="AA15" s="171" t="str">
        <v/>
      </c>
      <c r="AB15" s="171" t="str">
        <v/>
      </c>
      <c r="AC15" s="171" t="str">
        <f>IF(P15="","",IF(AB15="0","0",COUNTIF(AB12:AB14,AB15)))</f>
        <v/>
      </c>
      <c r="AD15" s="171" t="str">
        <v/>
      </c>
      <c r="AE15" s="171" t="str">
        <v/>
      </c>
      <c r="AF15" s="171" t="str">
        <v/>
      </c>
      <c r="AG15" s="171" t="str">
        <v/>
      </c>
      <c r="AH15" s="171" t="str">
        <v/>
      </c>
      <c r="AI15" s="171" t="str">
        <v/>
      </c>
      <c r="AJ15" s="278" t="str">
        <v>BYE</v>
      </c>
      <c r="AK15" s="170">
        <f>COUNTIF(AQ12:AQ15,"W")</f>
        <v>0</v>
      </c>
      <c r="AL15" s="170" t="str">
        <f>IF(AP15="","",COUNTIF(AP12:AP15,"-"))</f>
        <v/>
      </c>
      <c r="AM15" s="170" t="str">
        <v/>
      </c>
      <c r="AN15" s="178" t="str">
        <v/>
      </c>
      <c r="AO15" s="179" t="str">
        <v>BYE</v>
      </c>
      <c r="AP15" s="180" t="str">
        <v/>
      </c>
      <c r="AQ15" s="57"/>
      <c r="AR15" s="114"/>
      <c r="AS15"/>
      <c r="AT15"/>
    </row>
    <row r="16" spans="1:46" ht="21.95" customHeight="1">
      <c r="A16" s="118">
        <v>5</v>
      </c>
      <c r="B16" s="72"/>
      <c r="C16" s="321"/>
      <c r="D16" s="74"/>
      <c r="E16" s="51"/>
      <c r="F16" s="291"/>
      <c r="G16" s="152" t="str">
        <v/>
      </c>
      <c r="H16" s="156" t="str">
        <v/>
      </c>
      <c r="I16" s="150"/>
      <c r="J16" s="63"/>
      <c r="K16" s="54"/>
      <c r="L16" s="297"/>
      <c r="M16" s="165" t="str">
        <v/>
      </c>
      <c r="N16" s="181" t="str">
        <v/>
      </c>
      <c r="O16" s="276" t="str">
        <v/>
      </c>
      <c r="P16" s="167" t="str">
        <f t="shared" si="0"/>
        <v/>
      </c>
      <c r="Q16" s="177" t="str">
        <v/>
      </c>
      <c r="R16" s="277" t="str">
        <v/>
      </c>
      <c r="S16" s="278" t="str">
        <v/>
      </c>
      <c r="T16" s="169" t="str">
        <v/>
      </c>
      <c r="U16" s="170" t="str">
        <f>IF(P16="","",COUNTIF(P12:P16,"-"))</f>
        <v/>
      </c>
      <c r="V16" s="171" t="str">
        <v/>
      </c>
      <c r="W16" s="171" t="str">
        <v/>
      </c>
      <c r="X16" s="171" t="str">
        <v/>
      </c>
      <c r="Y16" s="171" t="str">
        <v/>
      </c>
      <c r="Z16" s="171" t="str">
        <v/>
      </c>
      <c r="AA16" s="171" t="str">
        <v/>
      </c>
      <c r="AB16" s="171" t="str">
        <v/>
      </c>
      <c r="AC16" s="171" t="str">
        <f>IF(P16="","",IF(AB16="0","0",COUNTIF(AB12:AB15,AB16)))</f>
        <v/>
      </c>
      <c r="AD16" s="171" t="str">
        <v/>
      </c>
      <c r="AE16" s="171" t="str">
        <v/>
      </c>
      <c r="AF16" s="171" t="str">
        <v/>
      </c>
      <c r="AG16" s="171" t="str">
        <v/>
      </c>
      <c r="AH16" s="171" t="str">
        <v/>
      </c>
      <c r="AI16" s="171" t="str">
        <v/>
      </c>
      <c r="AJ16" s="278" t="str">
        <v>BYE</v>
      </c>
      <c r="AK16" s="170">
        <f>COUNTIF(AQ12:AQ16,"W")</f>
        <v>0</v>
      </c>
      <c r="AL16" s="170" t="str">
        <f>IF(AP16="","",COUNTIF(AP12:AP16,"-"))</f>
        <v/>
      </c>
      <c r="AM16" s="170" t="str">
        <v/>
      </c>
      <c r="AN16" s="178" t="str">
        <v/>
      </c>
      <c r="AO16" s="182" t="str">
        <v>BYE</v>
      </c>
      <c r="AP16" s="180" t="str">
        <v/>
      </c>
      <c r="AQ16" s="57"/>
      <c r="AR16" s="114"/>
      <c r="AS16"/>
      <c r="AT16"/>
    </row>
    <row r="17" spans="1:45" ht="21.95" customHeight="1" thickBot="1">
      <c r="A17" s="117">
        <v>6</v>
      </c>
      <c r="B17" s="69"/>
      <c r="C17" s="319"/>
      <c r="D17" s="71"/>
      <c r="E17" s="50"/>
      <c r="F17" s="292"/>
      <c r="G17" s="154" t="str">
        <v/>
      </c>
      <c r="H17" s="155" t="str">
        <v/>
      </c>
      <c r="I17" s="150"/>
      <c r="J17" s="62"/>
      <c r="K17" s="53"/>
      <c r="L17" s="298"/>
      <c r="M17" s="175" t="str">
        <v/>
      </c>
      <c r="N17" s="176" t="str">
        <v/>
      </c>
      <c r="O17" s="276" t="str">
        <v/>
      </c>
      <c r="P17" s="167" t="str">
        <f t="shared" si="0"/>
        <v/>
      </c>
      <c r="Q17" s="177" t="str">
        <v/>
      </c>
      <c r="R17" s="277" t="str">
        <v/>
      </c>
      <c r="S17" s="278" t="str">
        <v/>
      </c>
      <c r="T17" s="169" t="str">
        <v/>
      </c>
      <c r="U17" s="170" t="str">
        <f>IF(P17="","",COUNTIF(P12:P17,"-"))</f>
        <v/>
      </c>
      <c r="V17" s="171" t="str">
        <v/>
      </c>
      <c r="W17" s="171" t="str">
        <v/>
      </c>
      <c r="X17" s="171" t="str">
        <v/>
      </c>
      <c r="Y17" s="171" t="str">
        <v/>
      </c>
      <c r="Z17" s="171" t="str">
        <v/>
      </c>
      <c r="AA17" s="171" t="str">
        <v/>
      </c>
      <c r="AB17" s="171" t="str">
        <v/>
      </c>
      <c r="AC17" s="171" t="str">
        <f>IF(P17="","",IF(AB17="0","0",COUNTIF(AB12:AB16,AB17)))</f>
        <v/>
      </c>
      <c r="AD17" s="171" t="str">
        <v/>
      </c>
      <c r="AE17" s="171" t="str">
        <v/>
      </c>
      <c r="AF17" s="171" t="str">
        <v/>
      </c>
      <c r="AG17" s="171" t="str">
        <v/>
      </c>
      <c r="AH17" s="171" t="str">
        <v/>
      </c>
      <c r="AI17" s="171" t="str">
        <v/>
      </c>
      <c r="AJ17" s="278" t="str">
        <v>BYE</v>
      </c>
      <c r="AK17" s="170">
        <f>COUNTIF(AQ12:AQ17,"W")</f>
        <v>0</v>
      </c>
      <c r="AL17" s="170" t="str">
        <f>IF(AP17="","",COUNTIF(AP12:AP17,"-"))</f>
        <v/>
      </c>
      <c r="AM17" s="170" t="str">
        <v/>
      </c>
      <c r="AN17" s="178" t="str">
        <v/>
      </c>
      <c r="AO17" s="179" t="str">
        <v>BYE</v>
      </c>
      <c r="AP17" s="180" t="str">
        <v/>
      </c>
      <c r="AQ17" s="57"/>
      <c r="AR17" s="114"/>
      <c r="AS17"/>
    </row>
    <row r="18" spans="1:45" ht="21.95" customHeight="1">
      <c r="A18" s="118">
        <v>7</v>
      </c>
      <c r="B18" s="72"/>
      <c r="C18" s="321"/>
      <c r="D18" s="74"/>
      <c r="E18" s="51"/>
      <c r="F18" s="291"/>
      <c r="G18" s="152" t="str">
        <v/>
      </c>
      <c r="H18" s="156" t="str">
        <v/>
      </c>
      <c r="I18" s="150"/>
      <c r="J18" s="63"/>
      <c r="K18" s="54"/>
      <c r="L18" s="297"/>
      <c r="M18" s="165" t="str">
        <v/>
      </c>
      <c r="N18" s="181" t="str">
        <v/>
      </c>
      <c r="O18" s="276" t="str">
        <v/>
      </c>
      <c r="P18" s="167" t="str">
        <f t="shared" si="0"/>
        <v/>
      </c>
      <c r="Q18" s="177" t="str">
        <v/>
      </c>
      <c r="R18" s="277" t="str">
        <v/>
      </c>
      <c r="S18" s="278" t="str">
        <v/>
      </c>
      <c r="T18" s="169" t="str">
        <v/>
      </c>
      <c r="U18" s="170" t="str">
        <f>IF(P18="","",COUNTIF(P12:P18,"-"))</f>
        <v/>
      </c>
      <c r="V18" s="171" t="str">
        <v/>
      </c>
      <c r="W18" s="171" t="str">
        <v/>
      </c>
      <c r="X18" s="171" t="str">
        <v/>
      </c>
      <c r="Y18" s="171" t="str">
        <v/>
      </c>
      <c r="Z18" s="171" t="str">
        <v/>
      </c>
      <c r="AA18" s="171" t="str">
        <v/>
      </c>
      <c r="AB18" s="171" t="str">
        <v/>
      </c>
      <c r="AC18" s="171" t="str">
        <f>IF(P18="","",IF(P18="","",IF(AB18="0","0",COUNTIF(AB12:AB17,AB18))))</f>
        <v/>
      </c>
      <c r="AD18" s="171" t="str">
        <v/>
      </c>
      <c r="AE18" s="171" t="str">
        <v/>
      </c>
      <c r="AF18" s="171" t="str">
        <v/>
      </c>
      <c r="AG18" s="171" t="str">
        <v/>
      </c>
      <c r="AH18" s="171" t="str">
        <v/>
      </c>
      <c r="AI18" s="171" t="str">
        <v/>
      </c>
      <c r="AJ18" s="278" t="str">
        <v>BYE</v>
      </c>
      <c r="AK18" s="170">
        <f>COUNTIF(AQ12:AQ18,"W")</f>
        <v>0</v>
      </c>
      <c r="AL18" s="170" t="str">
        <f>IF(AP18="","",COUNTIF(AP12:AP18,"-"))</f>
        <v/>
      </c>
      <c r="AM18" s="170" t="str">
        <v/>
      </c>
      <c r="AN18" s="178" t="str">
        <v/>
      </c>
      <c r="AO18" s="179" t="str">
        <v>BYE</v>
      </c>
      <c r="AP18" s="180" t="str">
        <v/>
      </c>
      <c r="AQ18" s="57"/>
      <c r="AR18" s="114"/>
      <c r="AS18"/>
    </row>
    <row r="19" spans="1:45" ht="21.95" customHeight="1" thickBot="1">
      <c r="A19" s="117">
        <v>8</v>
      </c>
      <c r="B19" s="69"/>
      <c r="C19" s="321"/>
      <c r="D19" s="71"/>
      <c r="E19" s="50"/>
      <c r="F19" s="292"/>
      <c r="G19" s="154" t="str">
        <v/>
      </c>
      <c r="H19" s="155" t="str">
        <v/>
      </c>
      <c r="I19" s="150"/>
      <c r="J19" s="62"/>
      <c r="K19" s="53"/>
      <c r="L19" s="298"/>
      <c r="M19" s="175" t="str">
        <v/>
      </c>
      <c r="N19" s="176" t="str">
        <v/>
      </c>
      <c r="O19" s="276" t="str">
        <v/>
      </c>
      <c r="P19" s="167" t="str">
        <f t="shared" si="0"/>
        <v/>
      </c>
      <c r="Q19" s="177" t="str">
        <v/>
      </c>
      <c r="R19" s="277" t="str">
        <v/>
      </c>
      <c r="S19" s="278" t="str">
        <v/>
      </c>
      <c r="T19" s="169" t="str">
        <v/>
      </c>
      <c r="U19" s="170" t="str">
        <f>IF(P19="","",COUNTIF(P12:P19,"-"))</f>
        <v/>
      </c>
      <c r="V19" s="171" t="str">
        <v/>
      </c>
      <c r="W19" s="171" t="str">
        <v/>
      </c>
      <c r="X19" s="171" t="str">
        <v/>
      </c>
      <c r="Y19" s="171" t="str">
        <v/>
      </c>
      <c r="Z19" s="171" t="str">
        <v/>
      </c>
      <c r="AA19" s="171" t="str">
        <v/>
      </c>
      <c r="AB19" s="171" t="str">
        <v/>
      </c>
      <c r="AC19" s="171" t="str">
        <f>IF(P19="","",IF(P19="","",IF(AB19="0","0",COUNTIF(AB12:AB18,AB19))))</f>
        <v/>
      </c>
      <c r="AD19" s="171" t="str">
        <v/>
      </c>
      <c r="AE19" s="171" t="str">
        <v/>
      </c>
      <c r="AF19" s="171" t="str">
        <v/>
      </c>
      <c r="AG19" s="171" t="str">
        <v/>
      </c>
      <c r="AH19" s="171" t="str">
        <v/>
      </c>
      <c r="AI19" s="171" t="str">
        <v/>
      </c>
      <c r="AJ19" s="278" t="str">
        <v>BYE</v>
      </c>
      <c r="AK19" s="170">
        <f>COUNTIF(AQ12:AQ19,"W")</f>
        <v>0</v>
      </c>
      <c r="AL19" s="170" t="str">
        <f>IF(AP19="","",COUNTIF(AP12:AP19,"-"))</f>
        <v/>
      </c>
      <c r="AM19" s="170" t="str">
        <v/>
      </c>
      <c r="AN19" s="178" t="str">
        <v/>
      </c>
      <c r="AO19" s="179" t="str">
        <v>BYE</v>
      </c>
      <c r="AP19" s="180" t="str">
        <v/>
      </c>
      <c r="AQ19" s="57"/>
      <c r="AR19"/>
      <c r="AS19"/>
    </row>
    <row r="20" spans="1:45" ht="21.95" customHeight="1">
      <c r="A20" s="118">
        <v>9</v>
      </c>
      <c r="B20" s="72"/>
      <c r="C20" s="321"/>
      <c r="D20" s="322"/>
      <c r="E20" s="51"/>
      <c r="F20" s="291"/>
      <c r="G20" s="152" t="str">
        <v/>
      </c>
      <c r="H20" s="156" t="str">
        <v/>
      </c>
      <c r="I20" s="150"/>
      <c r="J20" s="63"/>
      <c r="K20" s="54"/>
      <c r="L20" s="297"/>
      <c r="M20" s="165" t="str">
        <v/>
      </c>
      <c r="N20" s="181" t="str">
        <v/>
      </c>
      <c r="O20" s="276" t="str">
        <v/>
      </c>
      <c r="P20" s="167" t="str">
        <f t="shared" si="0"/>
        <v/>
      </c>
      <c r="Q20" s="177" t="str">
        <v/>
      </c>
      <c r="R20" s="277" t="str">
        <v/>
      </c>
      <c r="S20" s="278" t="str">
        <v/>
      </c>
      <c r="T20" s="169" t="str">
        <v/>
      </c>
      <c r="U20" s="170" t="str">
        <f>IF(P20="","",COUNTIF(P12:P20,"-"))</f>
        <v/>
      </c>
      <c r="V20" s="171" t="str">
        <v/>
      </c>
      <c r="W20" s="171" t="str">
        <v/>
      </c>
      <c r="X20" s="171" t="str">
        <v/>
      </c>
      <c r="Y20" s="171" t="str">
        <v/>
      </c>
      <c r="Z20" s="171" t="str">
        <v/>
      </c>
      <c r="AA20" s="171" t="str">
        <v/>
      </c>
      <c r="AB20" s="171" t="str">
        <v/>
      </c>
      <c r="AC20" s="171" t="str">
        <f>IF(P20="","",IF(P20="","",IF(AB20="0","0",COUNTIF(AB12:AB19,AB20))))</f>
        <v/>
      </c>
      <c r="AD20" s="171" t="str">
        <v/>
      </c>
      <c r="AE20" s="171" t="str">
        <v/>
      </c>
      <c r="AF20" s="171" t="str">
        <v/>
      </c>
      <c r="AG20" s="171" t="str">
        <v/>
      </c>
      <c r="AH20" s="171" t="str">
        <v/>
      </c>
      <c r="AI20" s="171" t="str">
        <v/>
      </c>
      <c r="AJ20" s="278" t="str">
        <v>BYE</v>
      </c>
      <c r="AK20" s="170">
        <f>COUNTIF(AQ12:AQ20,"W")</f>
        <v>0</v>
      </c>
      <c r="AL20" s="170" t="str">
        <f>IF(AP20="","",COUNTIF(AP12:AP20,"-"))</f>
        <v/>
      </c>
      <c r="AM20" s="170" t="str">
        <v/>
      </c>
      <c r="AN20" s="178" t="str">
        <v/>
      </c>
      <c r="AO20" s="179" t="str">
        <v>BYE</v>
      </c>
      <c r="AP20" s="180" t="str">
        <v/>
      </c>
      <c r="AQ20" s="57"/>
      <c r="AR20"/>
      <c r="AS20"/>
    </row>
    <row r="21" spans="1:45" ht="21.95" customHeight="1" thickBot="1">
      <c r="A21" s="117">
        <v>10</v>
      </c>
      <c r="B21" s="69"/>
      <c r="C21" s="319"/>
      <c r="D21" s="320"/>
      <c r="E21" s="50"/>
      <c r="F21" s="292"/>
      <c r="G21" s="154" t="str">
        <v/>
      </c>
      <c r="H21" s="155" t="str">
        <v/>
      </c>
      <c r="I21" s="150"/>
      <c r="J21" s="62"/>
      <c r="K21" s="53"/>
      <c r="L21" s="298"/>
      <c r="M21" s="175" t="str">
        <v/>
      </c>
      <c r="N21" s="176" t="str">
        <v/>
      </c>
      <c r="O21" s="276" t="str">
        <v/>
      </c>
      <c r="P21" s="167" t="str">
        <f t="shared" si="0"/>
        <v/>
      </c>
      <c r="Q21" s="177" t="str">
        <v/>
      </c>
      <c r="R21" s="277" t="str">
        <v/>
      </c>
      <c r="S21" s="278" t="str">
        <v/>
      </c>
      <c r="T21" s="169" t="str">
        <v/>
      </c>
      <c r="U21" s="170" t="str">
        <f>IF(P21="","",COUNTIF(P12:P21,"-"))</f>
        <v/>
      </c>
      <c r="V21" s="171" t="str">
        <v/>
      </c>
      <c r="W21" s="171" t="str">
        <v/>
      </c>
      <c r="X21" s="171" t="str">
        <v/>
      </c>
      <c r="Y21" s="171" t="str">
        <v/>
      </c>
      <c r="Z21" s="171" t="str">
        <v/>
      </c>
      <c r="AA21" s="171" t="str">
        <v/>
      </c>
      <c r="AB21" s="171" t="str">
        <v/>
      </c>
      <c r="AC21" s="171" t="str">
        <f>IF(P21="","",IF(AB21="0","0",COUNTIF(AB12:AB20,AB21)))</f>
        <v/>
      </c>
      <c r="AD21" s="171" t="str">
        <v/>
      </c>
      <c r="AE21" s="171" t="str">
        <v/>
      </c>
      <c r="AF21" s="171" t="str">
        <v/>
      </c>
      <c r="AG21" s="171" t="str">
        <v/>
      </c>
      <c r="AH21" s="171" t="str">
        <v/>
      </c>
      <c r="AI21" s="171" t="str">
        <v/>
      </c>
      <c r="AJ21" s="278" t="str">
        <v>BYE</v>
      </c>
      <c r="AK21" s="170">
        <f>COUNTIF(AQ12:AQ21,"W")</f>
        <v>0</v>
      </c>
      <c r="AL21" s="170" t="str">
        <f>IF(AP21="","",COUNTIF(AP12:AP21,"-"))</f>
        <v/>
      </c>
      <c r="AM21" s="170" t="str">
        <v/>
      </c>
      <c r="AN21" s="178" t="str">
        <v/>
      </c>
      <c r="AO21" s="179" t="str">
        <v>BYE</v>
      </c>
      <c r="AP21" s="180" t="str">
        <v/>
      </c>
      <c r="AQ21" s="57"/>
      <c r="AR21"/>
      <c r="AS21"/>
    </row>
    <row r="22" spans="1:45" ht="21.95" customHeight="1">
      <c r="A22" s="118">
        <v>11</v>
      </c>
      <c r="B22" s="72"/>
      <c r="C22" s="321"/>
      <c r="D22" s="74"/>
      <c r="E22" s="51"/>
      <c r="F22" s="291"/>
      <c r="G22" s="152" t="str">
        <v/>
      </c>
      <c r="H22" s="156" t="str">
        <v/>
      </c>
      <c r="I22" s="150"/>
      <c r="J22" s="63"/>
      <c r="K22" s="54"/>
      <c r="L22" s="297"/>
      <c r="M22" s="165" t="str">
        <v/>
      </c>
      <c r="N22" s="181" t="str">
        <v/>
      </c>
      <c r="O22" s="276" t="str">
        <v/>
      </c>
      <c r="P22" s="167" t="str">
        <f t="shared" si="0"/>
        <v/>
      </c>
      <c r="Q22" s="177" t="str">
        <v/>
      </c>
      <c r="R22" s="277" t="str">
        <v/>
      </c>
      <c r="S22" s="278" t="str">
        <v/>
      </c>
      <c r="T22" s="169" t="str">
        <v/>
      </c>
      <c r="U22" s="170" t="str">
        <f>IF(P22="","",COUNTIF(P12:P22,"-"))</f>
        <v/>
      </c>
      <c r="V22" s="171" t="str">
        <v/>
      </c>
      <c r="W22" s="171" t="str">
        <v/>
      </c>
      <c r="X22" s="171" t="str">
        <v/>
      </c>
      <c r="Y22" s="171" t="str">
        <v/>
      </c>
      <c r="Z22" s="171" t="str">
        <v/>
      </c>
      <c r="AA22" s="171" t="str">
        <v/>
      </c>
      <c r="AB22" s="171" t="str">
        <v/>
      </c>
      <c r="AC22" s="171" t="str">
        <f>IF(P22="","",IF(AB22="0","0",COUNTIF(AB1:AB21,AB22)))</f>
        <v/>
      </c>
      <c r="AD22" s="171" t="str">
        <v/>
      </c>
      <c r="AE22" s="171" t="str">
        <v/>
      </c>
      <c r="AF22" s="171" t="str">
        <v/>
      </c>
      <c r="AG22" s="171" t="str">
        <v/>
      </c>
      <c r="AH22" s="171" t="str">
        <v/>
      </c>
      <c r="AI22" s="171" t="str">
        <v/>
      </c>
      <c r="AJ22" s="278" t="str">
        <v>BYE</v>
      </c>
      <c r="AK22" s="170">
        <f>COUNTIF(AQ12:AQ22,"W")</f>
        <v>0</v>
      </c>
      <c r="AL22" s="170" t="str">
        <f>IF(AP22="","",COUNTIF(AP12:AP22,"-"))</f>
        <v/>
      </c>
      <c r="AM22" s="170" t="str">
        <v/>
      </c>
      <c r="AN22" s="178" t="str">
        <v/>
      </c>
      <c r="AO22" s="179" t="str">
        <v>BYE</v>
      </c>
      <c r="AP22" s="180" t="str">
        <v/>
      </c>
      <c r="AQ22" s="57"/>
      <c r="AR22" s="114"/>
      <c r="AS22"/>
    </row>
    <row r="23" spans="1:45" ht="21.95" customHeight="1" thickBot="1">
      <c r="A23" s="117">
        <v>12</v>
      </c>
      <c r="B23" s="69"/>
      <c r="C23" s="321"/>
      <c r="D23" s="71"/>
      <c r="E23" s="50"/>
      <c r="F23" s="292"/>
      <c r="G23" s="154" t="str">
        <v/>
      </c>
      <c r="H23" s="155" t="str">
        <v/>
      </c>
      <c r="I23" s="150"/>
      <c r="J23" s="323"/>
      <c r="K23" s="80"/>
      <c r="L23" s="299"/>
      <c r="M23" s="175" t="str">
        <v/>
      </c>
      <c r="N23" s="176" t="str">
        <v/>
      </c>
      <c r="O23" s="276" t="str">
        <v/>
      </c>
      <c r="P23" s="167" t="str">
        <f t="shared" si="0"/>
        <v/>
      </c>
      <c r="Q23" s="177" t="str">
        <v/>
      </c>
      <c r="R23" s="277" t="str">
        <v/>
      </c>
      <c r="S23" s="278" t="str">
        <v/>
      </c>
      <c r="T23" s="169" t="str">
        <v/>
      </c>
      <c r="U23" s="170" t="str">
        <f>IF(P23="","",COUNTIF(P12:P23,"-"))</f>
        <v/>
      </c>
      <c r="V23" s="171" t="str">
        <v/>
      </c>
      <c r="W23" s="171" t="str">
        <v/>
      </c>
      <c r="X23" s="171" t="str">
        <v/>
      </c>
      <c r="Y23" s="171" t="str">
        <v/>
      </c>
      <c r="Z23" s="171" t="str">
        <v/>
      </c>
      <c r="AA23" s="171" t="str">
        <v/>
      </c>
      <c r="AB23" s="171" t="str">
        <v/>
      </c>
      <c r="AC23" s="171" t="str">
        <f>IF(P23="","",IF(AB23="0","0",COUNTIF(AB12:AB22,AB23)))</f>
        <v/>
      </c>
      <c r="AD23" s="171" t="str">
        <v/>
      </c>
      <c r="AE23" s="171" t="str">
        <v/>
      </c>
      <c r="AF23" s="171" t="str">
        <v/>
      </c>
      <c r="AG23" s="171" t="str">
        <v/>
      </c>
      <c r="AH23" s="171" t="str">
        <v/>
      </c>
      <c r="AI23" s="171" t="str">
        <v/>
      </c>
      <c r="AJ23" s="278" t="str">
        <v>BYE</v>
      </c>
      <c r="AK23" s="170">
        <f>COUNTIF(AQ12:AQ23,"W")</f>
        <v>0</v>
      </c>
      <c r="AL23" s="170" t="str">
        <f>IF(AP23="","",COUNTIF(AP12:AP23,"-"))</f>
        <v/>
      </c>
      <c r="AM23" s="170" t="str">
        <v/>
      </c>
      <c r="AN23" s="178" t="str">
        <v/>
      </c>
      <c r="AO23" s="179" t="str">
        <v>BYE</v>
      </c>
      <c r="AP23" s="180" t="str">
        <v/>
      </c>
      <c r="AQ23" s="57"/>
      <c r="AR23" s="114"/>
      <c r="AS23"/>
    </row>
    <row r="24" spans="1:45" ht="21.95" customHeight="1" thickBot="1">
      <c r="A24" s="118">
        <v>13</v>
      </c>
      <c r="B24" s="72"/>
      <c r="C24" s="319"/>
      <c r="D24" s="322"/>
      <c r="E24" s="51"/>
      <c r="F24" s="291"/>
      <c r="G24" s="152" t="str">
        <v/>
      </c>
      <c r="H24" s="156" t="str">
        <v/>
      </c>
      <c r="I24" s="150"/>
      <c r="J24" s="317"/>
      <c r="K24" s="54"/>
      <c r="L24" s="297"/>
      <c r="M24" s="165" t="str">
        <v/>
      </c>
      <c r="N24" s="181" t="str">
        <v/>
      </c>
      <c r="O24" s="276" t="str">
        <v/>
      </c>
      <c r="P24" s="167" t="str">
        <f t="shared" si="0"/>
        <v/>
      </c>
      <c r="Q24" s="177" t="str">
        <v/>
      </c>
      <c r="R24" s="277" t="str">
        <v/>
      </c>
      <c r="S24" s="278" t="str">
        <v/>
      </c>
      <c r="T24" s="169" t="str">
        <v/>
      </c>
      <c r="U24" s="170" t="str">
        <f>IF(P24="","",COUNTIF(P12:P24,"-"))</f>
        <v/>
      </c>
      <c r="V24" s="171" t="str">
        <v/>
      </c>
      <c r="W24" s="171" t="str">
        <v/>
      </c>
      <c r="X24" s="171" t="str">
        <v/>
      </c>
      <c r="Y24" s="171" t="str">
        <v/>
      </c>
      <c r="Z24" s="171" t="str">
        <v/>
      </c>
      <c r="AA24" s="171" t="str">
        <v/>
      </c>
      <c r="AB24" s="171" t="str">
        <v/>
      </c>
      <c r="AC24" s="171" t="str">
        <f>IF(P24="","",IF(AB24="0","0",COUNTIF(AB12:AB23,AB24)))</f>
        <v/>
      </c>
      <c r="AD24" s="171" t="str">
        <v/>
      </c>
      <c r="AE24" s="171" t="str">
        <v/>
      </c>
      <c r="AF24" s="171" t="str">
        <v/>
      </c>
      <c r="AG24" s="171" t="str">
        <v/>
      </c>
      <c r="AH24" s="171" t="str">
        <v/>
      </c>
      <c r="AI24" s="171" t="str">
        <v/>
      </c>
      <c r="AJ24" s="278" t="str">
        <v>BYE</v>
      </c>
      <c r="AK24" s="170">
        <f>COUNTIF(AQ12:AQ24,"W")</f>
        <v>0</v>
      </c>
      <c r="AL24" s="170" t="str">
        <f>IF(AP24="","",COUNTIF(AP12:AP24,"-"))</f>
        <v/>
      </c>
      <c r="AM24" s="170" t="str">
        <v/>
      </c>
      <c r="AN24" s="178" t="str">
        <v/>
      </c>
      <c r="AO24" s="179" t="str">
        <v>BYE</v>
      </c>
      <c r="AP24" s="180" t="str">
        <v/>
      </c>
      <c r="AQ24" s="57"/>
      <c r="AR24" s="114"/>
      <c r="AS24"/>
    </row>
    <row r="25" spans="1:45" ht="21.95" customHeight="1" thickBot="1">
      <c r="A25" s="117">
        <v>14</v>
      </c>
      <c r="B25" s="69"/>
      <c r="C25" s="321"/>
      <c r="D25" s="71"/>
      <c r="E25" s="50"/>
      <c r="F25" s="292"/>
      <c r="G25" s="154" t="str">
        <v/>
      </c>
      <c r="H25" s="155" t="str">
        <v/>
      </c>
      <c r="I25" s="150"/>
      <c r="J25" s="62"/>
      <c r="K25" s="53"/>
      <c r="L25" s="298"/>
      <c r="M25" s="175" t="str">
        <v/>
      </c>
      <c r="N25" s="176" t="str">
        <v/>
      </c>
      <c r="O25" s="276" t="str">
        <v/>
      </c>
      <c r="P25" s="167" t="str">
        <f t="shared" si="0"/>
        <v/>
      </c>
      <c r="Q25" s="177" t="str">
        <v/>
      </c>
      <c r="R25" s="277" t="str">
        <v/>
      </c>
      <c r="S25" s="278" t="str">
        <v/>
      </c>
      <c r="T25" s="169" t="str">
        <v/>
      </c>
      <c r="U25" s="170" t="str">
        <f>IF(P25="","",COUNTIF(P12:P25,"-"))</f>
        <v/>
      </c>
      <c r="V25" s="171" t="str">
        <v/>
      </c>
      <c r="W25" s="171" t="str">
        <v/>
      </c>
      <c r="X25" s="171" t="str">
        <v/>
      </c>
      <c r="Y25" s="171" t="str">
        <v/>
      </c>
      <c r="Z25" s="171" t="str">
        <v/>
      </c>
      <c r="AA25" s="171" t="str">
        <v/>
      </c>
      <c r="AB25" s="171" t="str">
        <v/>
      </c>
      <c r="AC25" s="171" t="str">
        <f>IF(P25="","",IF(AB25="0","0",COUNTIF(AB12:AB24,AB25)))</f>
        <v/>
      </c>
      <c r="AD25" s="171" t="str">
        <v/>
      </c>
      <c r="AE25" s="171" t="str">
        <v/>
      </c>
      <c r="AF25" s="171" t="str">
        <v/>
      </c>
      <c r="AG25" s="171" t="str">
        <v/>
      </c>
      <c r="AH25" s="171" t="str">
        <v/>
      </c>
      <c r="AI25" s="171" t="str">
        <v/>
      </c>
      <c r="AJ25" s="278" t="str">
        <v>BYE</v>
      </c>
      <c r="AK25" s="170">
        <f>COUNTIF(AQ12:AQ25,"W")</f>
        <v>0</v>
      </c>
      <c r="AL25" s="170" t="str">
        <f>IF(AP25="","",COUNTIF(AP12:AP25,"-"))</f>
        <v/>
      </c>
      <c r="AM25" s="170" t="str">
        <v/>
      </c>
      <c r="AN25" s="178" t="str">
        <v/>
      </c>
      <c r="AO25" s="179" t="str">
        <v>BYE</v>
      </c>
      <c r="AP25" s="180" t="str">
        <v/>
      </c>
      <c r="AQ25" s="57"/>
      <c r="AR25" s="114"/>
      <c r="AS25"/>
    </row>
    <row r="26" spans="1:45" ht="21.95" customHeight="1" thickBot="1">
      <c r="A26" s="118">
        <v>15</v>
      </c>
      <c r="B26" s="72"/>
      <c r="C26" s="319"/>
      <c r="D26" s="322"/>
      <c r="E26" s="51"/>
      <c r="F26" s="291"/>
      <c r="G26" s="152" t="str">
        <v/>
      </c>
      <c r="H26" s="156" t="str">
        <v/>
      </c>
      <c r="I26" s="150"/>
      <c r="J26" s="317"/>
      <c r="K26" s="54"/>
      <c r="L26" s="297"/>
      <c r="M26" s="165" t="str">
        <v/>
      </c>
      <c r="N26" s="181" t="str">
        <v/>
      </c>
      <c r="O26" s="276" t="str">
        <v/>
      </c>
      <c r="P26" s="167" t="str">
        <f t="shared" si="0"/>
        <v/>
      </c>
      <c r="Q26" s="177" t="str">
        <v/>
      </c>
      <c r="R26" s="277" t="str">
        <v/>
      </c>
      <c r="S26" s="278" t="str">
        <v/>
      </c>
      <c r="T26" s="169" t="str">
        <v/>
      </c>
      <c r="U26" s="170" t="str">
        <f>IF(P26="","",COUNTIF(P12:P26,"-"))</f>
        <v/>
      </c>
      <c r="V26" s="171" t="str">
        <v/>
      </c>
      <c r="W26" s="171" t="str">
        <v/>
      </c>
      <c r="X26" s="171" t="str">
        <v/>
      </c>
      <c r="Y26" s="171" t="str">
        <v/>
      </c>
      <c r="Z26" s="171" t="str">
        <v/>
      </c>
      <c r="AA26" s="171" t="str">
        <v/>
      </c>
      <c r="AB26" s="171" t="str">
        <v/>
      </c>
      <c r="AC26" s="171" t="str">
        <f>IF(P26="","",IF(AB26="0","0",COUNTIF(AB12:AB25,AB26)))</f>
        <v/>
      </c>
      <c r="AD26" s="171" t="str">
        <v/>
      </c>
      <c r="AE26" s="171" t="str">
        <v/>
      </c>
      <c r="AF26" s="171" t="str">
        <v/>
      </c>
      <c r="AG26" s="171" t="str">
        <v/>
      </c>
      <c r="AH26" s="171" t="str">
        <v/>
      </c>
      <c r="AI26" s="171" t="str">
        <v/>
      </c>
      <c r="AJ26" s="278" t="str">
        <v>BYE</v>
      </c>
      <c r="AK26" s="170">
        <f>COUNTIF(AQ12:AQ26,"W")</f>
        <v>0</v>
      </c>
      <c r="AL26" s="170" t="str">
        <f>IF(AP26="","",COUNTIF(AP12:AP26,"-"))</f>
        <v/>
      </c>
      <c r="AM26" s="170" t="str">
        <v/>
      </c>
      <c r="AN26" s="178" t="str">
        <v/>
      </c>
      <c r="AO26" s="179" t="str">
        <v>BYE</v>
      </c>
      <c r="AP26" s="180" t="str">
        <v/>
      </c>
      <c r="AQ26" s="57"/>
      <c r="AR26" s="114"/>
      <c r="AS26"/>
    </row>
    <row r="27" spans="1:45" ht="21.95" customHeight="1" thickBot="1">
      <c r="A27" s="117">
        <v>16</v>
      </c>
      <c r="B27" s="69"/>
      <c r="C27" s="321"/>
      <c r="D27" s="320"/>
      <c r="E27" s="50"/>
      <c r="F27" s="292"/>
      <c r="G27" s="154" t="str">
        <v/>
      </c>
      <c r="H27" s="155" t="str">
        <v/>
      </c>
      <c r="I27" s="150"/>
      <c r="J27" s="316"/>
      <c r="K27" s="53"/>
      <c r="L27" s="298"/>
      <c r="M27" s="175" t="str">
        <v/>
      </c>
      <c r="N27" s="176" t="str">
        <v/>
      </c>
      <c r="O27" s="276" t="str">
        <v/>
      </c>
      <c r="P27" s="167" t="str">
        <f t="shared" si="0"/>
        <v/>
      </c>
      <c r="Q27" s="177" t="str">
        <v/>
      </c>
      <c r="R27" s="277" t="str">
        <v/>
      </c>
      <c r="S27" s="278" t="str">
        <v/>
      </c>
      <c r="T27" s="169" t="str">
        <v/>
      </c>
      <c r="U27" s="170" t="str">
        <f>IF(P27="","",COUNTIF(P12:P27,"-"))</f>
        <v/>
      </c>
      <c r="V27" s="171" t="str">
        <v/>
      </c>
      <c r="W27" s="171" t="str">
        <v/>
      </c>
      <c r="X27" s="171" t="str">
        <v/>
      </c>
      <c r="Y27" s="171" t="str">
        <v/>
      </c>
      <c r="Z27" s="171" t="str">
        <v/>
      </c>
      <c r="AA27" s="171" t="str">
        <v/>
      </c>
      <c r="AB27" s="171" t="str">
        <v/>
      </c>
      <c r="AC27" s="171" t="str">
        <f>IF(P27="","",IF(AB27="0","0",COUNTIF(AB12:AB26,AB27)))</f>
        <v/>
      </c>
      <c r="AD27" s="171" t="str">
        <v/>
      </c>
      <c r="AE27" s="171" t="str">
        <v/>
      </c>
      <c r="AF27" s="171" t="str">
        <v/>
      </c>
      <c r="AG27" s="171" t="str">
        <v/>
      </c>
      <c r="AH27" s="171" t="str">
        <v/>
      </c>
      <c r="AI27" s="171" t="str">
        <v/>
      </c>
      <c r="AJ27" s="278" t="str">
        <v>BYE</v>
      </c>
      <c r="AK27" s="170">
        <f>COUNTIF(AQ12:AQ27,"W")</f>
        <v>0</v>
      </c>
      <c r="AL27" s="170" t="str">
        <f>IF(AP27="","",COUNTIF(AP12:AP27,"-"))</f>
        <v/>
      </c>
      <c r="AM27" s="170" t="str">
        <v/>
      </c>
      <c r="AN27" s="178" t="str">
        <v/>
      </c>
      <c r="AO27" s="179" t="str">
        <v>BYE</v>
      </c>
      <c r="AP27" s="180" t="str">
        <v/>
      </c>
      <c r="AQ27" s="57"/>
      <c r="AR27" s="114"/>
      <c r="AS27"/>
    </row>
    <row r="28" spans="1:45" ht="21.95" customHeight="1" thickBot="1">
      <c r="A28" s="118">
        <v>17</v>
      </c>
      <c r="B28" s="72"/>
      <c r="C28" s="319"/>
      <c r="D28" s="74"/>
      <c r="E28" s="51"/>
      <c r="F28" s="291"/>
      <c r="G28" s="152" t="str">
        <v/>
      </c>
      <c r="H28" s="156" t="str">
        <v/>
      </c>
      <c r="I28" s="150"/>
      <c r="J28" s="63"/>
      <c r="K28" s="54"/>
      <c r="L28" s="297"/>
      <c r="M28" s="165" t="str">
        <v/>
      </c>
      <c r="N28" s="181" t="str">
        <v/>
      </c>
      <c r="O28" s="276" t="str">
        <v/>
      </c>
      <c r="P28" s="167" t="str">
        <f t="shared" si="0"/>
        <v/>
      </c>
      <c r="Q28" s="177" t="str">
        <v/>
      </c>
      <c r="R28" s="277" t="str">
        <v/>
      </c>
      <c r="S28" s="278" t="str">
        <v/>
      </c>
      <c r="T28" s="169" t="str">
        <v/>
      </c>
      <c r="U28" s="170" t="str">
        <f>IF(P28="","",COUNTIF(P12:P28,"-"))</f>
        <v/>
      </c>
      <c r="V28" s="171" t="str">
        <v/>
      </c>
      <c r="W28" s="171" t="str">
        <v/>
      </c>
      <c r="X28" s="171" t="str">
        <v/>
      </c>
      <c r="Y28" s="171" t="str">
        <v/>
      </c>
      <c r="Z28" s="171" t="str">
        <v/>
      </c>
      <c r="AA28" s="171" t="str">
        <v/>
      </c>
      <c r="AB28" s="171" t="str">
        <v/>
      </c>
      <c r="AC28" s="171" t="str">
        <f>IF(P28="","",IF(AB28="0","0",COUNTIF(AB12:AB27,AB28)))</f>
        <v/>
      </c>
      <c r="AD28" s="171" t="str">
        <v/>
      </c>
      <c r="AE28" s="171" t="str">
        <v/>
      </c>
      <c r="AF28" s="171" t="str">
        <v/>
      </c>
      <c r="AG28" s="171" t="str">
        <v/>
      </c>
      <c r="AH28" s="171" t="str">
        <v/>
      </c>
      <c r="AI28" s="171" t="str">
        <v/>
      </c>
      <c r="AJ28" s="278" t="str">
        <v>BYE</v>
      </c>
      <c r="AK28" s="170">
        <f>COUNTIF(AQ12:AQ28,"W")</f>
        <v>0</v>
      </c>
      <c r="AL28" s="170" t="str">
        <f>IF(AP28="","",COUNTIF(AP12:AP28,"-"))</f>
        <v/>
      </c>
      <c r="AM28" s="170" t="str">
        <v/>
      </c>
      <c r="AN28" s="178" t="str">
        <v/>
      </c>
      <c r="AO28" s="179" t="str">
        <v>BYE</v>
      </c>
      <c r="AP28" s="180" t="str">
        <v/>
      </c>
      <c r="AQ28" s="57"/>
      <c r="AR28" s="114"/>
      <c r="AS28"/>
    </row>
    <row r="29" spans="1:45" ht="21.95" customHeight="1" thickBot="1">
      <c r="A29" s="117">
        <v>18</v>
      </c>
      <c r="B29" s="69"/>
      <c r="C29" s="321"/>
      <c r="D29" s="71"/>
      <c r="E29" s="50"/>
      <c r="F29" s="292"/>
      <c r="G29" s="154" t="str">
        <v/>
      </c>
      <c r="H29" s="155" t="str">
        <v/>
      </c>
      <c r="I29" s="150"/>
      <c r="J29" s="62"/>
      <c r="K29" s="53"/>
      <c r="L29" s="298"/>
      <c r="M29" s="175" t="str">
        <v/>
      </c>
      <c r="N29" s="176" t="str">
        <v/>
      </c>
      <c r="O29" s="276" t="str">
        <v/>
      </c>
      <c r="P29" s="167" t="str">
        <f t="shared" si="0"/>
        <v/>
      </c>
      <c r="Q29" s="177" t="str">
        <v/>
      </c>
      <c r="R29" s="277" t="str">
        <v/>
      </c>
      <c r="S29" s="278" t="str">
        <v/>
      </c>
      <c r="T29" s="169" t="str">
        <v/>
      </c>
      <c r="U29" s="170" t="str">
        <f>IF(P29="","",COUNTIF(P12:P29,"-"))</f>
        <v/>
      </c>
      <c r="V29" s="171" t="str">
        <v/>
      </c>
      <c r="W29" s="171" t="str">
        <v/>
      </c>
      <c r="X29" s="171" t="str">
        <v/>
      </c>
      <c r="Y29" s="171" t="str">
        <v/>
      </c>
      <c r="Z29" s="171" t="str">
        <v/>
      </c>
      <c r="AA29" s="171" t="str">
        <v/>
      </c>
      <c r="AB29" s="171" t="str">
        <v/>
      </c>
      <c r="AC29" s="171" t="str">
        <f>IF(P29="","",IF(AB29="0","0",COUNTIF(AB12:AB28,AB29)))</f>
        <v/>
      </c>
      <c r="AD29" s="171" t="str">
        <v/>
      </c>
      <c r="AE29" s="171" t="str">
        <v/>
      </c>
      <c r="AF29" s="171" t="str">
        <v/>
      </c>
      <c r="AG29" s="171" t="str">
        <v/>
      </c>
      <c r="AH29" s="171" t="str">
        <v/>
      </c>
      <c r="AI29" s="171" t="str">
        <v/>
      </c>
      <c r="AJ29" s="278" t="str">
        <v>BYE</v>
      </c>
      <c r="AK29" s="170">
        <f>COUNTIF(AQ12:AQ29,"W")</f>
        <v>0</v>
      </c>
      <c r="AL29" s="170" t="str">
        <f>IF(AP29="","",COUNTIF(AP12:AP29,"-"))</f>
        <v/>
      </c>
      <c r="AM29" s="170" t="str">
        <v/>
      </c>
      <c r="AN29" s="178" t="str">
        <v/>
      </c>
      <c r="AO29" s="179" t="str">
        <v>BYE</v>
      </c>
      <c r="AP29" s="180" t="str">
        <v/>
      </c>
      <c r="AQ29" s="57"/>
      <c r="AR29" s="114"/>
      <c r="AS29"/>
    </row>
    <row r="30" spans="1:45" ht="21.95" customHeight="1" thickBot="1">
      <c r="A30" s="118">
        <v>19</v>
      </c>
      <c r="B30" s="72"/>
      <c r="C30" s="319"/>
      <c r="D30" s="74"/>
      <c r="E30" s="51"/>
      <c r="F30" s="291"/>
      <c r="G30" s="152" t="str">
        <v/>
      </c>
      <c r="H30" s="156" t="str">
        <v/>
      </c>
      <c r="I30" s="150"/>
      <c r="J30" s="63"/>
      <c r="K30" s="54"/>
      <c r="L30" s="297"/>
      <c r="M30" s="165" t="str">
        <v/>
      </c>
      <c r="N30" s="181" t="str">
        <v/>
      </c>
      <c r="O30" s="276" t="str">
        <v/>
      </c>
      <c r="P30" s="167" t="str">
        <f t="shared" si="0"/>
        <v/>
      </c>
      <c r="Q30" s="177" t="str">
        <v/>
      </c>
      <c r="R30" s="277" t="str">
        <v/>
      </c>
      <c r="S30" s="278" t="str">
        <v/>
      </c>
      <c r="T30" s="169" t="str">
        <v/>
      </c>
      <c r="U30" s="170" t="str">
        <f>IF(P30="","",COUNTIF(P12:P30,"-"))</f>
        <v/>
      </c>
      <c r="V30" s="171" t="str">
        <v/>
      </c>
      <c r="W30" s="171" t="str">
        <v/>
      </c>
      <c r="X30" s="171" t="str">
        <v/>
      </c>
      <c r="Y30" s="171" t="str">
        <v/>
      </c>
      <c r="Z30" s="171" t="str">
        <v/>
      </c>
      <c r="AA30" s="171" t="str">
        <v/>
      </c>
      <c r="AB30" s="171" t="str">
        <v/>
      </c>
      <c r="AC30" s="171" t="str">
        <f>IF(P30="","",IF(AB30="0","0",COUNTIF(AB12:AB29,AB30)))</f>
        <v/>
      </c>
      <c r="AD30" s="171" t="str">
        <v/>
      </c>
      <c r="AE30" s="171" t="str">
        <v/>
      </c>
      <c r="AF30" s="171" t="str">
        <v/>
      </c>
      <c r="AG30" s="171" t="str">
        <v/>
      </c>
      <c r="AH30" s="171" t="str">
        <v/>
      </c>
      <c r="AI30" s="171" t="str">
        <v/>
      </c>
      <c r="AJ30" s="278" t="str">
        <v>BYE</v>
      </c>
      <c r="AK30" s="170">
        <f>COUNTIF(AQ12:AQ30,"W")</f>
        <v>0</v>
      </c>
      <c r="AL30" s="170" t="str">
        <f>IF(AP30="","",COUNTIF(AP12:AP30,"-"))</f>
        <v/>
      </c>
      <c r="AM30" s="170" t="str">
        <v/>
      </c>
      <c r="AN30" s="178" t="str">
        <v/>
      </c>
      <c r="AO30" s="179" t="str">
        <v>BYE</v>
      </c>
      <c r="AP30" s="180" t="str">
        <v/>
      </c>
      <c r="AQ30" s="57"/>
      <c r="AR30" s="114"/>
      <c r="AS30"/>
    </row>
    <row r="31" spans="1:45" ht="21.95" customHeight="1" thickBot="1">
      <c r="A31" s="117">
        <v>20</v>
      </c>
      <c r="B31" s="69"/>
      <c r="C31" s="321"/>
      <c r="D31" s="71"/>
      <c r="E31" s="50"/>
      <c r="F31" s="292"/>
      <c r="G31" s="154" t="str">
        <v/>
      </c>
      <c r="H31" s="155" t="str">
        <v/>
      </c>
      <c r="I31" s="150"/>
      <c r="J31" s="79"/>
      <c r="K31" s="80"/>
      <c r="L31" s="299"/>
      <c r="M31" s="175" t="str">
        <v/>
      </c>
      <c r="N31" s="176" t="str">
        <v/>
      </c>
      <c r="O31" s="276" t="str">
        <v/>
      </c>
      <c r="P31" s="167" t="str">
        <f t="shared" si="0"/>
        <v/>
      </c>
      <c r="Q31" s="177" t="str">
        <v/>
      </c>
      <c r="R31" s="277" t="str">
        <v/>
      </c>
      <c r="S31" s="278" t="str">
        <v/>
      </c>
      <c r="T31" s="169" t="str">
        <v/>
      </c>
      <c r="U31" s="170" t="str">
        <f>IF(P31="","",COUNTIF(P12:P31,"-"))</f>
        <v/>
      </c>
      <c r="V31" s="171" t="str">
        <v/>
      </c>
      <c r="W31" s="171" t="str">
        <v/>
      </c>
      <c r="X31" s="171" t="str">
        <v/>
      </c>
      <c r="Y31" s="171" t="str">
        <v/>
      </c>
      <c r="Z31" s="171" t="str">
        <v/>
      </c>
      <c r="AA31" s="171" t="str">
        <v/>
      </c>
      <c r="AB31" s="171" t="str">
        <v/>
      </c>
      <c r="AC31" s="171" t="str">
        <f>IF(P31="","",IF(AB31="0","0",COUNTIF(AB12:AB30,AB31)))</f>
        <v/>
      </c>
      <c r="AD31" s="171" t="str">
        <v/>
      </c>
      <c r="AE31" s="171" t="str">
        <v/>
      </c>
      <c r="AF31" s="171" t="str">
        <v/>
      </c>
      <c r="AG31" s="171" t="str">
        <v/>
      </c>
      <c r="AH31" s="171" t="str">
        <v/>
      </c>
      <c r="AI31" s="171" t="str">
        <v/>
      </c>
      <c r="AJ31" s="278" t="str">
        <v>BYE</v>
      </c>
      <c r="AK31" s="170">
        <f>COUNTIF(AQ12:AQ31,"W")</f>
        <v>0</v>
      </c>
      <c r="AL31" s="170" t="str">
        <f>IF(AP31="","",COUNTIF(AP12:AP31,"-"))</f>
        <v/>
      </c>
      <c r="AM31" s="170" t="str">
        <v/>
      </c>
      <c r="AN31" s="178" t="str">
        <v/>
      </c>
      <c r="AO31" s="179" t="str">
        <v>BYE</v>
      </c>
      <c r="AP31" s="180" t="str">
        <v/>
      </c>
      <c r="AQ31" s="57"/>
      <c r="AR31" s="114"/>
      <c r="AS31"/>
    </row>
    <row r="32" spans="1:45" ht="21.95" customHeight="1" thickBot="1">
      <c r="A32" s="118">
        <v>21</v>
      </c>
      <c r="B32" s="72"/>
      <c r="C32" s="319"/>
      <c r="D32" s="74"/>
      <c r="E32" s="51"/>
      <c r="F32" s="291"/>
      <c r="G32" s="152" t="str">
        <v/>
      </c>
      <c r="H32" s="156" t="str">
        <v/>
      </c>
      <c r="I32" s="150"/>
      <c r="J32" s="63"/>
      <c r="K32" s="54"/>
      <c r="L32" s="297"/>
      <c r="M32" s="165" t="str">
        <v/>
      </c>
      <c r="N32" s="181" t="str">
        <v/>
      </c>
      <c r="O32" s="276" t="str">
        <v/>
      </c>
      <c r="P32" s="167" t="str">
        <f t="shared" si="0"/>
        <v/>
      </c>
      <c r="Q32" s="177" t="str">
        <v/>
      </c>
      <c r="R32" s="277" t="str">
        <v/>
      </c>
      <c r="S32" s="278" t="str">
        <v/>
      </c>
      <c r="T32" s="169" t="str">
        <v/>
      </c>
      <c r="U32" s="170" t="str">
        <f>IF(P32="","",COUNTIF(P12:P32,"-"))</f>
        <v/>
      </c>
      <c r="V32" s="171" t="str">
        <v/>
      </c>
      <c r="W32" s="171" t="str">
        <v/>
      </c>
      <c r="X32" s="171" t="str">
        <v/>
      </c>
      <c r="Y32" s="171" t="str">
        <v/>
      </c>
      <c r="Z32" s="171" t="str">
        <v/>
      </c>
      <c r="AA32" s="171" t="str">
        <v/>
      </c>
      <c r="AB32" s="171" t="str">
        <v/>
      </c>
      <c r="AC32" s="171" t="str">
        <f>IF(P32="","",IF(AB32="0","0",COUNTIF(AB12:AB31,AB32)))</f>
        <v/>
      </c>
      <c r="AD32" s="171" t="str">
        <v/>
      </c>
      <c r="AE32" s="171" t="str">
        <v/>
      </c>
      <c r="AF32" s="171" t="str">
        <v/>
      </c>
      <c r="AG32" s="171" t="str">
        <v/>
      </c>
      <c r="AH32" s="171" t="str">
        <v/>
      </c>
      <c r="AI32" s="171" t="str">
        <v/>
      </c>
      <c r="AJ32" s="278" t="str">
        <v>BYE</v>
      </c>
      <c r="AK32" s="170">
        <f>COUNTIF(AQ12:AQ32,"W")</f>
        <v>0</v>
      </c>
      <c r="AL32" s="170" t="str">
        <f>IF(AP32="","",COUNTIF(AP12:AP32,"-"))</f>
        <v/>
      </c>
      <c r="AM32" s="170" t="str">
        <v/>
      </c>
      <c r="AN32" s="178" t="str">
        <v/>
      </c>
      <c r="AO32" s="179" t="str">
        <v>BYE</v>
      </c>
      <c r="AP32" s="180" t="str">
        <v/>
      </c>
      <c r="AQ32" s="57"/>
      <c r="AR32" s="114"/>
      <c r="AS32"/>
    </row>
    <row r="33" spans="1:45" ht="21.95" customHeight="1" thickBot="1">
      <c r="A33" s="117">
        <v>22</v>
      </c>
      <c r="B33" s="69"/>
      <c r="C33" s="321"/>
      <c r="D33" s="71"/>
      <c r="E33" s="50"/>
      <c r="F33" s="292"/>
      <c r="G33" s="154" t="str">
        <v/>
      </c>
      <c r="H33" s="155" t="str">
        <v/>
      </c>
      <c r="I33" s="150"/>
      <c r="J33" s="62"/>
      <c r="K33" s="53"/>
      <c r="L33" s="298"/>
      <c r="M33" s="175" t="str">
        <v/>
      </c>
      <c r="N33" s="176" t="str">
        <v/>
      </c>
      <c r="O33" s="276" t="str">
        <v/>
      </c>
      <c r="P33" s="167" t="str">
        <f t="shared" si="0"/>
        <v/>
      </c>
      <c r="Q33" s="177" t="str">
        <v/>
      </c>
      <c r="R33" s="277" t="str">
        <v/>
      </c>
      <c r="S33" s="278" t="str">
        <v/>
      </c>
      <c r="T33" s="169" t="str">
        <v/>
      </c>
      <c r="U33" s="170" t="str">
        <f>IF(P33="","",COUNTIF(P12:P33,"-"))</f>
        <v/>
      </c>
      <c r="V33" s="171" t="str">
        <v/>
      </c>
      <c r="W33" s="171" t="str">
        <v/>
      </c>
      <c r="X33" s="171" t="str">
        <v/>
      </c>
      <c r="Y33" s="171" t="str">
        <v/>
      </c>
      <c r="Z33" s="171" t="str">
        <v/>
      </c>
      <c r="AA33" s="171" t="str">
        <v/>
      </c>
      <c r="AB33" s="171" t="str">
        <v/>
      </c>
      <c r="AC33" s="171" t="str">
        <f>IF(P33="","",IF(AB33="0","0",COUNTIF(AB12:AB32,AB33)))</f>
        <v/>
      </c>
      <c r="AD33" s="171" t="str">
        <v/>
      </c>
      <c r="AE33" s="171" t="str">
        <v/>
      </c>
      <c r="AF33" s="171" t="str">
        <v/>
      </c>
      <c r="AG33" s="171" t="str">
        <v/>
      </c>
      <c r="AH33" s="171" t="str">
        <v/>
      </c>
      <c r="AI33" s="171" t="str">
        <v/>
      </c>
      <c r="AJ33" s="278" t="str">
        <v>BYE</v>
      </c>
      <c r="AK33" s="170">
        <f>COUNTIF(AQ12:AQ33,"W")</f>
        <v>0</v>
      </c>
      <c r="AL33" s="170" t="str">
        <f>IF(AP33="","",COUNTIF(AP12:AP33,"-"))</f>
        <v/>
      </c>
      <c r="AM33" s="170" t="str">
        <v/>
      </c>
      <c r="AN33" s="178" t="str">
        <v/>
      </c>
      <c r="AO33" s="179" t="str">
        <v>BYE</v>
      </c>
      <c r="AP33" s="180" t="str">
        <v/>
      </c>
      <c r="AQ33" s="57"/>
      <c r="AR33" s="114"/>
      <c r="AS33"/>
    </row>
    <row r="34" spans="1:45" ht="21.95" customHeight="1" thickBot="1">
      <c r="A34" s="118">
        <v>23</v>
      </c>
      <c r="B34" s="72"/>
      <c r="C34" s="319"/>
      <c r="D34" s="74"/>
      <c r="E34" s="51"/>
      <c r="F34" s="291"/>
      <c r="G34" s="152" t="str">
        <v/>
      </c>
      <c r="H34" s="156" t="str">
        <v/>
      </c>
      <c r="I34" s="150"/>
      <c r="J34" s="63"/>
      <c r="K34" s="54"/>
      <c r="L34" s="297"/>
      <c r="M34" s="165" t="str">
        <v/>
      </c>
      <c r="N34" s="181" t="str">
        <v/>
      </c>
      <c r="O34" s="276" t="str">
        <v/>
      </c>
      <c r="P34" s="167" t="str">
        <f t="shared" si="0"/>
        <v/>
      </c>
      <c r="Q34" s="177" t="str">
        <v/>
      </c>
      <c r="R34" s="277" t="str">
        <v/>
      </c>
      <c r="S34" s="278" t="str">
        <v/>
      </c>
      <c r="T34" s="169" t="str">
        <v/>
      </c>
      <c r="U34" s="170" t="str">
        <f>IF(P34="","",COUNTIF(P12:P34,"-"))</f>
        <v/>
      </c>
      <c r="V34" s="171" t="str">
        <v/>
      </c>
      <c r="W34" s="171" t="str">
        <v/>
      </c>
      <c r="X34" s="171" t="str">
        <v/>
      </c>
      <c r="Y34" s="171" t="str">
        <v/>
      </c>
      <c r="Z34" s="171" t="str">
        <v/>
      </c>
      <c r="AA34" s="171" t="str">
        <v/>
      </c>
      <c r="AB34" s="171" t="str">
        <v/>
      </c>
      <c r="AC34" s="171" t="str">
        <f>IF(P34="","",IF(AB34="0","0",COUNTIF(AB12:AB33,AB34)))</f>
        <v/>
      </c>
      <c r="AD34" s="171" t="str">
        <v/>
      </c>
      <c r="AE34" s="171" t="str">
        <v/>
      </c>
      <c r="AF34" s="171" t="str">
        <v/>
      </c>
      <c r="AG34" s="171" t="str">
        <v/>
      </c>
      <c r="AH34" s="171" t="str">
        <v/>
      </c>
      <c r="AI34" s="171" t="str">
        <v/>
      </c>
      <c r="AJ34" s="278" t="str">
        <v>BYE</v>
      </c>
      <c r="AK34" s="170">
        <f>COUNTIF(AQ12:AQ34,"W")</f>
        <v>0</v>
      </c>
      <c r="AL34" s="170" t="str">
        <f>IF(AP34="","",COUNTIF(AP12:AP34,"-"))</f>
        <v/>
      </c>
      <c r="AM34" s="170" t="str">
        <v/>
      </c>
      <c r="AN34" s="178" t="str">
        <v/>
      </c>
      <c r="AO34" s="179" t="str">
        <v>BYE</v>
      </c>
      <c r="AP34" s="180" t="str">
        <v/>
      </c>
      <c r="AQ34" s="57"/>
      <c r="AR34" s="114"/>
      <c r="AS34"/>
    </row>
    <row r="35" spans="1:45" ht="21.95" customHeight="1" thickBot="1">
      <c r="A35" s="117">
        <v>24</v>
      </c>
      <c r="B35" s="69"/>
      <c r="C35" s="321"/>
      <c r="D35" s="71"/>
      <c r="E35" s="50"/>
      <c r="F35" s="292"/>
      <c r="G35" s="154" t="str">
        <v/>
      </c>
      <c r="H35" s="155" t="str">
        <v/>
      </c>
      <c r="I35" s="150"/>
      <c r="J35" s="62"/>
      <c r="K35" s="53"/>
      <c r="L35" s="298"/>
      <c r="M35" s="175" t="str">
        <v/>
      </c>
      <c r="N35" s="176" t="str">
        <v/>
      </c>
      <c r="O35" s="276" t="str">
        <v/>
      </c>
      <c r="P35" s="167" t="str">
        <f t="shared" si="0"/>
        <v/>
      </c>
      <c r="Q35" s="177" t="str">
        <v/>
      </c>
      <c r="R35" s="277" t="str">
        <v/>
      </c>
      <c r="S35" s="278" t="str">
        <v/>
      </c>
      <c r="T35" s="169" t="str">
        <v/>
      </c>
      <c r="U35" s="170" t="str">
        <f>IF(P35="","",COUNTIF(P12:P35,"-"))</f>
        <v/>
      </c>
      <c r="V35" s="171" t="str">
        <v/>
      </c>
      <c r="W35" s="171" t="str">
        <v/>
      </c>
      <c r="X35" s="171" t="str">
        <v/>
      </c>
      <c r="Y35" s="171" t="str">
        <v/>
      </c>
      <c r="Z35" s="171" t="str">
        <v/>
      </c>
      <c r="AA35" s="171" t="str">
        <v/>
      </c>
      <c r="AB35" s="171" t="str">
        <v/>
      </c>
      <c r="AC35" s="171" t="str">
        <f>IF(P35="","",IF(AB35="0","0",COUNTIF(AB12:AB34,AB35)))</f>
        <v/>
      </c>
      <c r="AD35" s="171" t="str">
        <v/>
      </c>
      <c r="AE35" s="171" t="str">
        <v/>
      </c>
      <c r="AF35" s="171" t="str">
        <v/>
      </c>
      <c r="AG35" s="171" t="str">
        <v/>
      </c>
      <c r="AH35" s="171" t="str">
        <v/>
      </c>
      <c r="AI35" s="171" t="str">
        <v/>
      </c>
      <c r="AJ35" s="278" t="str">
        <v>BYE</v>
      </c>
      <c r="AK35" s="170">
        <f>COUNTIF(AQ12:AQ35,"W")</f>
        <v>0</v>
      </c>
      <c r="AL35" s="170" t="str">
        <f>IF(AP35="","",COUNTIF(AP12:AP35,"-"))</f>
        <v/>
      </c>
      <c r="AM35" s="170" t="str">
        <v/>
      </c>
      <c r="AN35" s="178" t="str">
        <v/>
      </c>
      <c r="AO35" s="179" t="str">
        <v>BYE</v>
      </c>
      <c r="AP35" s="180" t="str">
        <v/>
      </c>
      <c r="AQ35" s="57"/>
      <c r="AR35" s="114"/>
      <c r="AS35"/>
    </row>
    <row r="36" spans="1:45" ht="21.95" customHeight="1" thickBot="1">
      <c r="A36" s="118">
        <v>25</v>
      </c>
      <c r="B36" s="72"/>
      <c r="C36" s="319"/>
      <c r="D36" s="74"/>
      <c r="E36" s="51"/>
      <c r="F36" s="291"/>
      <c r="G36" s="152" t="str">
        <v/>
      </c>
      <c r="H36" s="156" t="str">
        <v/>
      </c>
      <c r="I36" s="150"/>
      <c r="J36" s="63"/>
      <c r="K36" s="54"/>
      <c r="L36" s="297"/>
      <c r="M36" s="165" t="str">
        <v/>
      </c>
      <c r="N36" s="181" t="str">
        <v/>
      </c>
      <c r="O36" s="276" t="str">
        <v/>
      </c>
      <c r="P36" s="167" t="str">
        <f t="shared" si="0"/>
        <v/>
      </c>
      <c r="Q36" s="177" t="str">
        <v/>
      </c>
      <c r="R36" s="277" t="str">
        <v/>
      </c>
      <c r="S36" s="278" t="str">
        <v/>
      </c>
      <c r="T36" s="169" t="str">
        <v/>
      </c>
      <c r="U36" s="170" t="str">
        <f>IF(P36="","",COUNTIF(P12:P36,"-"))</f>
        <v/>
      </c>
      <c r="V36" s="171" t="str">
        <v/>
      </c>
      <c r="W36" s="171" t="str">
        <v/>
      </c>
      <c r="X36" s="171" t="str">
        <v/>
      </c>
      <c r="Y36" s="171" t="str">
        <v/>
      </c>
      <c r="Z36" s="171" t="str">
        <v/>
      </c>
      <c r="AA36" s="171" t="str">
        <v/>
      </c>
      <c r="AB36" s="171" t="str">
        <v/>
      </c>
      <c r="AC36" s="171" t="str">
        <f>IF(P36="","",IF(AB36="0","0",COUNTIF(AB12:AB35,AB36)))</f>
        <v/>
      </c>
      <c r="AD36" s="171" t="str">
        <v/>
      </c>
      <c r="AE36" s="171" t="str">
        <v/>
      </c>
      <c r="AF36" s="171" t="str">
        <v/>
      </c>
      <c r="AG36" s="171" t="str">
        <v/>
      </c>
      <c r="AH36" s="171" t="str">
        <v/>
      </c>
      <c r="AI36" s="171" t="str">
        <v/>
      </c>
      <c r="AJ36" s="278" t="str">
        <v>BYE</v>
      </c>
      <c r="AK36" s="170">
        <f>COUNTIF(AQ12:AQ36,"W")</f>
        <v>0</v>
      </c>
      <c r="AL36" s="170" t="str">
        <f>IF(AP36="","",COUNTIF(AP12:AP36,"-"))</f>
        <v/>
      </c>
      <c r="AM36" s="170" t="str">
        <v/>
      </c>
      <c r="AN36" s="178" t="str">
        <v/>
      </c>
      <c r="AO36" s="179" t="str">
        <v>BYE</v>
      </c>
      <c r="AP36" s="180" t="str">
        <v/>
      </c>
      <c r="AQ36" s="57"/>
      <c r="AR36" s="114"/>
      <c r="AS36"/>
    </row>
    <row r="37" spans="1:45" ht="21.95" customHeight="1" thickBot="1">
      <c r="A37" s="117">
        <v>26</v>
      </c>
      <c r="B37" s="69"/>
      <c r="C37" s="321"/>
      <c r="D37" s="71"/>
      <c r="E37" s="50"/>
      <c r="F37" s="292"/>
      <c r="G37" s="154" t="str">
        <v/>
      </c>
      <c r="H37" s="155" t="str">
        <v/>
      </c>
      <c r="I37" s="150"/>
      <c r="J37" s="62"/>
      <c r="K37" s="53"/>
      <c r="L37" s="298"/>
      <c r="M37" s="175" t="str">
        <v/>
      </c>
      <c r="N37" s="176" t="str">
        <v/>
      </c>
      <c r="O37" s="276" t="str">
        <v/>
      </c>
      <c r="P37" s="167" t="str">
        <f t="shared" si="0"/>
        <v/>
      </c>
      <c r="Q37" s="177" t="str">
        <v/>
      </c>
      <c r="R37" s="277" t="str">
        <v/>
      </c>
      <c r="S37" s="278" t="str">
        <v/>
      </c>
      <c r="T37" s="169" t="str">
        <v/>
      </c>
      <c r="U37" s="170" t="str">
        <f>IF(P37="","",COUNTIF(P12:P37,"-"))</f>
        <v/>
      </c>
      <c r="V37" s="171" t="str">
        <v/>
      </c>
      <c r="W37" s="171" t="str">
        <v/>
      </c>
      <c r="X37" s="171" t="str">
        <v/>
      </c>
      <c r="Y37" s="171" t="str">
        <v/>
      </c>
      <c r="Z37" s="171" t="str">
        <v/>
      </c>
      <c r="AA37" s="171" t="str">
        <v/>
      </c>
      <c r="AB37" s="171" t="str">
        <v/>
      </c>
      <c r="AC37" s="171" t="str">
        <f>IF(P37="","",IF(AB37="0","0",COUNTIF(AB12:AB36,AB37)))</f>
        <v/>
      </c>
      <c r="AD37" s="171" t="str">
        <v/>
      </c>
      <c r="AE37" s="171" t="str">
        <v/>
      </c>
      <c r="AF37" s="171" t="str">
        <v/>
      </c>
      <c r="AG37" s="171" t="str">
        <v/>
      </c>
      <c r="AH37" s="171" t="str">
        <v/>
      </c>
      <c r="AI37" s="171" t="str">
        <v/>
      </c>
      <c r="AJ37" s="278" t="str">
        <v>BYE</v>
      </c>
      <c r="AK37" s="170">
        <f>COUNTIF(AQ12:AQ37,"W")</f>
        <v>0</v>
      </c>
      <c r="AL37" s="170" t="str">
        <f>IF(AP37="","",COUNTIF(AP12:AP37,"-"))</f>
        <v/>
      </c>
      <c r="AM37" s="170" t="str">
        <v/>
      </c>
      <c r="AN37" s="178" t="str">
        <v/>
      </c>
      <c r="AO37" s="179" t="str">
        <v>BYE</v>
      </c>
      <c r="AP37" s="180" t="str">
        <v/>
      </c>
      <c r="AQ37" s="57"/>
      <c r="AR37" s="114"/>
      <c r="AS37"/>
    </row>
    <row r="38" spans="1:45" ht="21.95" customHeight="1" thickBot="1">
      <c r="A38" s="118">
        <v>27</v>
      </c>
      <c r="B38" s="72"/>
      <c r="C38" s="319"/>
      <c r="D38" s="74"/>
      <c r="E38" s="51"/>
      <c r="F38" s="291"/>
      <c r="G38" s="152" t="str">
        <v/>
      </c>
      <c r="H38" s="156" t="str">
        <v/>
      </c>
      <c r="I38" s="150"/>
      <c r="J38" s="63"/>
      <c r="K38" s="54"/>
      <c r="L38" s="297"/>
      <c r="M38" s="165" t="str">
        <v/>
      </c>
      <c r="N38" s="181" t="str">
        <v/>
      </c>
      <c r="O38" s="276" t="str">
        <v/>
      </c>
      <c r="P38" s="167" t="str">
        <f t="shared" si="0"/>
        <v/>
      </c>
      <c r="Q38" s="177" t="str">
        <v/>
      </c>
      <c r="R38" s="277" t="str">
        <v/>
      </c>
      <c r="S38" s="278" t="str">
        <v/>
      </c>
      <c r="T38" s="169" t="str">
        <v/>
      </c>
      <c r="U38" s="170" t="str">
        <f>IF(P38="","",COUNTIF(P12:P38,"-"))</f>
        <v/>
      </c>
      <c r="V38" s="171" t="str">
        <v/>
      </c>
      <c r="W38" s="171" t="str">
        <v/>
      </c>
      <c r="X38" s="171" t="str">
        <v/>
      </c>
      <c r="Y38" s="171" t="str">
        <v/>
      </c>
      <c r="Z38" s="171" t="str">
        <v/>
      </c>
      <c r="AA38" s="171" t="str">
        <v/>
      </c>
      <c r="AB38" s="171" t="str">
        <v/>
      </c>
      <c r="AC38" s="171" t="str">
        <f>IF(P38="","",IF(AB38="0","0",COUNTIF(AB12:AB37,AB38)))</f>
        <v/>
      </c>
      <c r="AD38" s="171" t="str">
        <v/>
      </c>
      <c r="AE38" s="171" t="str">
        <v/>
      </c>
      <c r="AF38" s="171" t="str">
        <v/>
      </c>
      <c r="AG38" s="171" t="str">
        <v/>
      </c>
      <c r="AH38" s="171" t="str">
        <v/>
      </c>
      <c r="AI38" s="171" t="str">
        <v/>
      </c>
      <c r="AJ38" s="278" t="str">
        <v>BYE</v>
      </c>
      <c r="AK38" s="170">
        <f>COUNTIF(AQ12:AQ38,"W")</f>
        <v>0</v>
      </c>
      <c r="AL38" s="170" t="str">
        <f>IF(AP38="","",COUNTIF(AP12:AP38,"-"))</f>
        <v/>
      </c>
      <c r="AM38" s="170" t="str">
        <v/>
      </c>
      <c r="AN38" s="178" t="str">
        <v/>
      </c>
      <c r="AO38" s="179" t="str">
        <v>BYE</v>
      </c>
      <c r="AP38" s="180" t="str">
        <v/>
      </c>
      <c r="AQ38" s="57"/>
      <c r="AR38" s="114"/>
      <c r="AS38"/>
    </row>
    <row r="39" spans="1:45" ht="21.95" customHeight="1" thickBot="1">
      <c r="A39" s="117">
        <v>28</v>
      </c>
      <c r="B39" s="69"/>
      <c r="C39" s="321"/>
      <c r="D39" s="59"/>
      <c r="E39" s="50"/>
      <c r="F39" s="292"/>
      <c r="G39" s="154" t="str">
        <v/>
      </c>
      <c r="H39" s="155" t="str">
        <v/>
      </c>
      <c r="I39" s="150"/>
      <c r="J39" s="62"/>
      <c r="K39" s="53"/>
      <c r="L39" s="298"/>
      <c r="M39" s="175" t="str">
        <v/>
      </c>
      <c r="N39" s="176" t="str">
        <v/>
      </c>
      <c r="O39" s="276" t="str">
        <v/>
      </c>
      <c r="P39" s="167" t="str">
        <f t="shared" si="0"/>
        <v/>
      </c>
      <c r="Q39" s="177" t="str">
        <v/>
      </c>
      <c r="R39" s="277" t="str">
        <v/>
      </c>
      <c r="S39" s="278" t="str">
        <v/>
      </c>
      <c r="T39" s="169" t="str">
        <v/>
      </c>
      <c r="U39" s="170" t="str">
        <f>IF(P39="","",COUNTIF(P12:P39,"-"))</f>
        <v/>
      </c>
      <c r="V39" s="171" t="str">
        <v/>
      </c>
      <c r="W39" s="171" t="str">
        <v/>
      </c>
      <c r="X39" s="171" t="str">
        <v/>
      </c>
      <c r="Y39" s="171" t="str">
        <v/>
      </c>
      <c r="Z39" s="171" t="str">
        <v/>
      </c>
      <c r="AA39" s="171" t="str">
        <v/>
      </c>
      <c r="AB39" s="171" t="str">
        <v/>
      </c>
      <c r="AC39" s="171" t="str">
        <f>IF(P39="","",IF(AB39="0","0",COUNTIF(AB12:AB38,AB39)))</f>
        <v/>
      </c>
      <c r="AD39" s="171" t="str">
        <v/>
      </c>
      <c r="AE39" s="171" t="str">
        <v/>
      </c>
      <c r="AF39" s="171" t="str">
        <v/>
      </c>
      <c r="AG39" s="171" t="str">
        <v/>
      </c>
      <c r="AH39" s="171" t="str">
        <v/>
      </c>
      <c r="AI39" s="171" t="str">
        <v/>
      </c>
      <c r="AJ39" s="278" t="str">
        <v>BYE</v>
      </c>
      <c r="AK39" s="170">
        <f>COUNTIF(AQ12:AQ39,"W")</f>
        <v>0</v>
      </c>
      <c r="AL39" s="170" t="str">
        <f>IF(AP39="","",COUNTIF(AP12:AP39,"-"))</f>
        <v/>
      </c>
      <c r="AM39" s="170" t="str">
        <v/>
      </c>
      <c r="AN39" s="178" t="str">
        <v/>
      </c>
      <c r="AO39" s="179" t="str">
        <v>BYE</v>
      </c>
      <c r="AP39" s="180" t="str">
        <v/>
      </c>
      <c r="AQ39" s="57"/>
      <c r="AR39" s="114"/>
      <c r="AS39"/>
    </row>
    <row r="40" spans="1:45" ht="21.95" customHeight="1" thickBot="1">
      <c r="A40" s="118">
        <v>29</v>
      </c>
      <c r="B40" s="72"/>
      <c r="C40" s="319"/>
      <c r="D40" s="60"/>
      <c r="E40" s="51"/>
      <c r="F40" s="291"/>
      <c r="G40" s="152" t="str">
        <v/>
      </c>
      <c r="H40" s="156" t="str">
        <v/>
      </c>
      <c r="I40" s="150"/>
      <c r="J40" s="63"/>
      <c r="K40" s="54"/>
      <c r="L40" s="297"/>
      <c r="M40" s="165" t="str">
        <v/>
      </c>
      <c r="N40" s="181" t="str">
        <v/>
      </c>
      <c r="O40" s="276" t="str">
        <v/>
      </c>
      <c r="P40" s="167" t="str">
        <f t="shared" si="0"/>
        <v/>
      </c>
      <c r="Q40" s="177" t="str">
        <v/>
      </c>
      <c r="R40" s="277" t="str">
        <v/>
      </c>
      <c r="S40" s="278" t="str">
        <v/>
      </c>
      <c r="T40" s="169" t="str">
        <v/>
      </c>
      <c r="U40" s="170" t="str">
        <f>IF(P40="","",COUNTIF(P12:P40,"-"))</f>
        <v/>
      </c>
      <c r="V40" s="171" t="str">
        <v/>
      </c>
      <c r="W40" s="171" t="str">
        <v/>
      </c>
      <c r="X40" s="171" t="str">
        <v/>
      </c>
      <c r="Y40" s="171" t="str">
        <v/>
      </c>
      <c r="Z40" s="171" t="str">
        <v/>
      </c>
      <c r="AA40" s="171" t="str">
        <v/>
      </c>
      <c r="AB40" s="171" t="str">
        <v/>
      </c>
      <c r="AC40" s="171" t="str">
        <f>IF(P40="","",IF(AB40="0","0",COUNTIF(AB12:AB39,AB40)))</f>
        <v/>
      </c>
      <c r="AD40" s="171" t="str">
        <v/>
      </c>
      <c r="AE40" s="171" t="str">
        <v/>
      </c>
      <c r="AF40" s="171" t="str">
        <v/>
      </c>
      <c r="AG40" s="171" t="str">
        <v/>
      </c>
      <c r="AH40" s="171" t="str">
        <v/>
      </c>
      <c r="AI40" s="171" t="str">
        <v/>
      </c>
      <c r="AJ40" s="278" t="str">
        <v>BYE</v>
      </c>
      <c r="AK40" s="170">
        <f>COUNTIF(AQ12:AQ40,"W")</f>
        <v>0</v>
      </c>
      <c r="AL40" s="170" t="str">
        <f>IF(AP40="","",COUNTIF(AP12:AP40,"-"))</f>
        <v/>
      </c>
      <c r="AM40" s="170" t="str">
        <v/>
      </c>
      <c r="AN40" s="178" t="str">
        <v/>
      </c>
      <c r="AO40" s="179" t="str">
        <v>BYE</v>
      </c>
      <c r="AP40" s="180" t="str">
        <v/>
      </c>
      <c r="AQ40" s="57"/>
      <c r="AR40" s="114"/>
      <c r="AS40"/>
    </row>
    <row r="41" spans="1:45" ht="21.95" customHeight="1" thickBot="1">
      <c r="A41" s="117">
        <v>30</v>
      </c>
      <c r="B41" s="69"/>
      <c r="C41" s="321"/>
      <c r="D41" s="59"/>
      <c r="E41" s="50"/>
      <c r="F41" s="292"/>
      <c r="G41" s="154" t="str">
        <v/>
      </c>
      <c r="H41" s="155" t="str">
        <v/>
      </c>
      <c r="I41" s="150"/>
      <c r="J41" s="62"/>
      <c r="K41" s="53"/>
      <c r="L41" s="298"/>
      <c r="M41" s="175" t="str">
        <v/>
      </c>
      <c r="N41" s="176" t="str">
        <v/>
      </c>
      <c r="O41" s="276" t="str">
        <v/>
      </c>
      <c r="P41" s="167" t="str">
        <f t="shared" si="0"/>
        <v/>
      </c>
      <c r="Q41" s="177" t="str">
        <v/>
      </c>
      <c r="R41" s="277" t="str">
        <v/>
      </c>
      <c r="S41" s="278" t="str">
        <v/>
      </c>
      <c r="T41" s="169" t="str">
        <v/>
      </c>
      <c r="U41" s="170" t="str">
        <f>IF(P41="","",COUNTIF(P12:P41,"-"))</f>
        <v/>
      </c>
      <c r="V41" s="171" t="str">
        <v/>
      </c>
      <c r="W41" s="171" t="str">
        <v/>
      </c>
      <c r="X41" s="171" t="str">
        <v/>
      </c>
      <c r="Y41" s="171" t="str">
        <v/>
      </c>
      <c r="Z41" s="171" t="str">
        <v/>
      </c>
      <c r="AA41" s="171" t="str">
        <v/>
      </c>
      <c r="AB41" s="171" t="str">
        <v/>
      </c>
      <c r="AC41" s="171" t="str">
        <f>IF(P41="","",IF(AB41="0","0",COUNTIF(AB12:AB40,AB41)))</f>
        <v/>
      </c>
      <c r="AD41" s="171" t="str">
        <v/>
      </c>
      <c r="AE41" s="171" t="str">
        <v/>
      </c>
      <c r="AF41" s="171" t="str">
        <v/>
      </c>
      <c r="AG41" s="171" t="str">
        <v/>
      </c>
      <c r="AH41" s="171" t="str">
        <v/>
      </c>
      <c r="AI41" s="171" t="str">
        <v/>
      </c>
      <c r="AJ41" s="278" t="str">
        <v>BYE</v>
      </c>
      <c r="AK41" s="170">
        <f>COUNTIF(AQ12:AQ41,"W")</f>
        <v>0</v>
      </c>
      <c r="AL41" s="170" t="str">
        <f>IF(AP41="","",COUNTIF(AP12:AP41,"-"))</f>
        <v/>
      </c>
      <c r="AM41" s="170" t="str">
        <v/>
      </c>
      <c r="AN41" s="178" t="str">
        <v/>
      </c>
      <c r="AO41" s="179" t="str">
        <v>BYE</v>
      </c>
      <c r="AP41" s="180" t="str">
        <v/>
      </c>
      <c r="AQ41" s="57"/>
      <c r="AR41" s="114"/>
      <c r="AS41"/>
    </row>
    <row r="42" spans="1:45" ht="21.95" customHeight="1" thickBot="1">
      <c r="A42" s="118">
        <v>31</v>
      </c>
      <c r="B42" s="72"/>
      <c r="C42" s="319"/>
      <c r="D42" s="60"/>
      <c r="E42" s="51"/>
      <c r="F42" s="291"/>
      <c r="G42" s="152" t="str">
        <v/>
      </c>
      <c r="H42" s="156" t="str">
        <v/>
      </c>
      <c r="I42" s="150"/>
      <c r="J42" s="63"/>
      <c r="K42" s="54"/>
      <c r="L42" s="297"/>
      <c r="M42" s="165" t="str">
        <v/>
      </c>
      <c r="N42" s="181" t="str">
        <v/>
      </c>
      <c r="O42" s="276" t="str">
        <v/>
      </c>
      <c r="P42" s="167" t="str">
        <f t="shared" si="0"/>
        <v/>
      </c>
      <c r="Q42" s="177" t="str">
        <v/>
      </c>
      <c r="R42" s="277" t="str">
        <v/>
      </c>
      <c r="S42" s="278" t="str">
        <v/>
      </c>
      <c r="T42" s="169" t="str">
        <v/>
      </c>
      <c r="U42" s="170" t="str">
        <f>IF(P42="","",COUNTIF(P12:P42,"-"))</f>
        <v/>
      </c>
      <c r="V42" s="171" t="str">
        <v/>
      </c>
      <c r="W42" s="171" t="str">
        <v/>
      </c>
      <c r="X42" s="171" t="str">
        <v/>
      </c>
      <c r="Y42" s="171" t="str">
        <v/>
      </c>
      <c r="Z42" s="171" t="str">
        <v/>
      </c>
      <c r="AA42" s="171" t="str">
        <v/>
      </c>
      <c r="AB42" s="171" t="str">
        <v/>
      </c>
      <c r="AC42" s="171" t="str">
        <f>IF(P42="","",IF(AB42="0","0",COUNTIF(AB12:AB41,AB42)))</f>
        <v/>
      </c>
      <c r="AD42" s="171" t="str">
        <v/>
      </c>
      <c r="AE42" s="171" t="str">
        <v/>
      </c>
      <c r="AF42" s="171" t="str">
        <v/>
      </c>
      <c r="AG42" s="171" t="str">
        <v/>
      </c>
      <c r="AH42" s="171" t="str">
        <v/>
      </c>
      <c r="AI42" s="171" t="str">
        <v/>
      </c>
      <c r="AJ42" s="278" t="str">
        <v>BYE</v>
      </c>
      <c r="AK42" s="170">
        <f>COUNTIF(AQ12:AQ42,"W")</f>
        <v>0</v>
      </c>
      <c r="AL42" s="170" t="str">
        <f>IF(AP42="","",COUNTIF(AP12:AP42,"-"))</f>
        <v/>
      </c>
      <c r="AM42" s="170" t="str">
        <v/>
      </c>
      <c r="AN42" s="178" t="str">
        <v/>
      </c>
      <c r="AO42" s="179" t="str">
        <v>BYE</v>
      </c>
      <c r="AP42" s="180" t="str">
        <v/>
      </c>
      <c r="AQ42" s="57"/>
      <c r="AR42" s="114"/>
      <c r="AS42"/>
    </row>
    <row r="43" spans="1:45" ht="21.95" customHeight="1" thickBot="1">
      <c r="A43" s="117">
        <v>32</v>
      </c>
      <c r="B43" s="69"/>
      <c r="C43" s="319"/>
      <c r="D43" s="59"/>
      <c r="E43" s="50"/>
      <c r="F43" s="292"/>
      <c r="G43" s="154" t="str">
        <v/>
      </c>
      <c r="H43" s="155" t="str">
        <v/>
      </c>
      <c r="I43" s="150"/>
      <c r="J43" s="62"/>
      <c r="K43" s="53"/>
      <c r="L43" s="298"/>
      <c r="M43" s="175" t="str">
        <v/>
      </c>
      <c r="N43" s="176" t="str">
        <v/>
      </c>
      <c r="O43" s="276" t="str">
        <v/>
      </c>
      <c r="P43" s="167" t="str">
        <f t="shared" si="0"/>
        <v/>
      </c>
      <c r="Q43" s="177" t="str">
        <v/>
      </c>
      <c r="R43" s="277" t="str">
        <v/>
      </c>
      <c r="S43" s="278" t="str">
        <v/>
      </c>
      <c r="T43" s="169" t="str">
        <v/>
      </c>
      <c r="U43" s="170" t="str">
        <f>IF(P43="","",COUNTIF(P12:P43,"-"))</f>
        <v/>
      </c>
      <c r="V43" s="171" t="str">
        <v/>
      </c>
      <c r="W43" s="171" t="str">
        <v/>
      </c>
      <c r="X43" s="171" t="str">
        <v/>
      </c>
      <c r="Y43" s="171" t="str">
        <v/>
      </c>
      <c r="Z43" s="171" t="str">
        <v/>
      </c>
      <c r="AA43" s="171" t="str">
        <v/>
      </c>
      <c r="AB43" s="171" t="str">
        <v/>
      </c>
      <c r="AC43" s="171" t="str">
        <f>IF(P43="","",IF(AB43="0","0",COUNTIF(AB12:AB42,AB43)))</f>
        <v/>
      </c>
      <c r="AD43" s="171" t="str">
        <v/>
      </c>
      <c r="AE43" s="171" t="str">
        <v/>
      </c>
      <c r="AF43" s="171" t="str">
        <v/>
      </c>
      <c r="AG43" s="171" t="str">
        <v/>
      </c>
      <c r="AH43" s="171" t="str">
        <v/>
      </c>
      <c r="AI43" s="171" t="str">
        <v/>
      </c>
      <c r="AJ43" s="278" t="str">
        <v>BYE</v>
      </c>
      <c r="AK43" s="170">
        <f>COUNTIF(AQ12:AQ43,"W")</f>
        <v>0</v>
      </c>
      <c r="AL43" s="170" t="str">
        <f>IF(AP43="","",COUNTIF(AP12:AP43,"-"))</f>
        <v/>
      </c>
      <c r="AM43" s="170" t="str">
        <v/>
      </c>
      <c r="AN43" s="178" t="str">
        <v/>
      </c>
      <c r="AO43" s="179" t="str">
        <v>BYE</v>
      </c>
      <c r="AP43" s="180" t="str">
        <v/>
      </c>
      <c r="AQ43" s="57"/>
      <c r="AR43" s="114"/>
      <c r="AS43"/>
    </row>
    <row r="44" spans="1:45" ht="21.95" customHeight="1" thickBot="1">
      <c r="A44" s="118">
        <v>33</v>
      </c>
      <c r="B44" s="72"/>
      <c r="C44" s="319"/>
      <c r="D44" s="60"/>
      <c r="E44" s="51"/>
      <c r="F44" s="291"/>
      <c r="G44" s="152" t="str">
        <v/>
      </c>
      <c r="H44" s="156" t="str">
        <v/>
      </c>
      <c r="I44" s="150"/>
      <c r="J44" s="63"/>
      <c r="K44" s="54"/>
      <c r="L44" s="297"/>
      <c r="M44" s="165" t="str">
        <v/>
      </c>
      <c r="N44" s="181" t="str">
        <v/>
      </c>
      <c r="O44" s="276" t="str">
        <v/>
      </c>
      <c r="P44" s="167" t="str">
        <f t="shared" si="0"/>
        <v/>
      </c>
      <c r="Q44" s="177" t="str">
        <v/>
      </c>
      <c r="R44" s="277" t="str">
        <v/>
      </c>
      <c r="S44" s="278" t="str">
        <v/>
      </c>
      <c r="T44" s="169" t="str">
        <v/>
      </c>
      <c r="U44" s="170" t="str">
        <f>IF(P44="","",COUNTIF(P12:P44,"-"))</f>
        <v/>
      </c>
      <c r="V44" s="171" t="str">
        <v/>
      </c>
      <c r="W44" s="171" t="str">
        <v/>
      </c>
      <c r="X44" s="171" t="str">
        <v/>
      </c>
      <c r="Y44" s="171" t="str">
        <v/>
      </c>
      <c r="Z44" s="171" t="str">
        <v/>
      </c>
      <c r="AA44" s="171" t="str">
        <v/>
      </c>
      <c r="AB44" s="171" t="str">
        <v/>
      </c>
      <c r="AC44" s="171" t="str">
        <f>IF(P44="","",IF(AB44="0","0",COUNTIF(AB12:AB43,AB44)))</f>
        <v/>
      </c>
      <c r="AD44" s="171" t="str">
        <v/>
      </c>
      <c r="AE44" s="171" t="str">
        <v/>
      </c>
      <c r="AF44" s="171" t="str">
        <v/>
      </c>
      <c r="AG44" s="171" t="str">
        <v/>
      </c>
      <c r="AH44" s="171" t="str">
        <v/>
      </c>
      <c r="AI44" s="171" t="str">
        <v/>
      </c>
      <c r="AJ44" s="278" t="str">
        <v>BYE</v>
      </c>
      <c r="AK44" s="170">
        <f>COUNTIF(AQ12:AQ44,"W")</f>
        <v>0</v>
      </c>
      <c r="AL44" s="170" t="str">
        <f>IF(AP44="","",COUNTIF(AP12:AP44,"-"))</f>
        <v/>
      </c>
      <c r="AM44" s="170" t="str">
        <v/>
      </c>
      <c r="AN44" s="178" t="str">
        <v/>
      </c>
      <c r="AO44" s="179" t="str">
        <v>BYE</v>
      </c>
      <c r="AP44" s="180" t="str">
        <v/>
      </c>
      <c r="AQ44" s="57"/>
      <c r="AR44" s="114"/>
      <c r="AS44"/>
    </row>
    <row r="45" spans="1:45" ht="21.95" customHeight="1" thickBot="1">
      <c r="A45" s="117">
        <v>34</v>
      </c>
      <c r="B45" s="69"/>
      <c r="C45" s="319"/>
      <c r="D45" s="59"/>
      <c r="E45" s="50"/>
      <c r="F45" s="292"/>
      <c r="G45" s="154" t="str">
        <v/>
      </c>
      <c r="H45" s="155" t="str">
        <v/>
      </c>
      <c r="I45" s="151"/>
      <c r="J45" s="316"/>
      <c r="K45" s="53"/>
      <c r="L45" s="298"/>
      <c r="M45" s="175" t="str">
        <v/>
      </c>
      <c r="N45" s="176" t="str">
        <v/>
      </c>
      <c r="O45" s="170" t="str">
        <v/>
      </c>
      <c r="P45" s="167" t="str">
        <f t="shared" si="0"/>
        <v/>
      </c>
      <c r="Q45" s="177" t="str">
        <v/>
      </c>
      <c r="R45" s="277" t="str">
        <v/>
      </c>
      <c r="S45" s="278" t="str">
        <v/>
      </c>
      <c r="T45" s="169" t="str">
        <v/>
      </c>
      <c r="U45" s="170" t="str">
        <f>IF(P45="","",COUNTIF(P12:P45,"-"))</f>
        <v/>
      </c>
      <c r="V45" s="171" t="str">
        <v/>
      </c>
      <c r="W45" s="171" t="str">
        <v/>
      </c>
      <c r="X45" s="171" t="str">
        <v/>
      </c>
      <c r="Y45" s="171" t="str">
        <v/>
      </c>
      <c r="Z45" s="171" t="str">
        <v/>
      </c>
      <c r="AA45" s="171" t="str">
        <v/>
      </c>
      <c r="AB45" s="171" t="str">
        <v/>
      </c>
      <c r="AC45" s="171" t="str">
        <f>IF(P45="","",IF(AB45="0","0",COUNTIF(AB12:AB44,AB45)))</f>
        <v/>
      </c>
      <c r="AD45" s="171" t="str">
        <v/>
      </c>
      <c r="AE45" s="171" t="str">
        <v/>
      </c>
      <c r="AF45" s="171" t="str">
        <v/>
      </c>
      <c r="AG45" s="171" t="str">
        <v/>
      </c>
      <c r="AH45" s="171" t="str">
        <v/>
      </c>
      <c r="AI45" s="171" t="str">
        <v/>
      </c>
      <c r="AJ45" s="278" t="str">
        <v>BYE</v>
      </c>
      <c r="AK45" s="170">
        <f>COUNTIF(AQ12:AQ45,"W")</f>
        <v>0</v>
      </c>
      <c r="AL45" s="170" t="str">
        <f>IF(AP45="","",COUNTIF(AP12:AP45,"-"))</f>
        <v/>
      </c>
      <c r="AM45" s="170" t="str">
        <v/>
      </c>
      <c r="AN45" s="178" t="str">
        <v/>
      </c>
      <c r="AO45" s="179" t="str">
        <v>BYE</v>
      </c>
      <c r="AP45" s="180" t="str">
        <v/>
      </c>
      <c r="AQ45" s="57"/>
      <c r="AR45" s="114"/>
      <c r="AS45"/>
    </row>
    <row r="46" spans="1:45" ht="21.95" customHeight="1">
      <c r="A46" s="118">
        <v>35</v>
      </c>
      <c r="B46" s="72"/>
      <c r="C46" s="321"/>
      <c r="D46" s="60"/>
      <c r="E46" s="51"/>
      <c r="F46" s="291"/>
      <c r="G46" s="152" t="str">
        <v/>
      </c>
      <c r="H46" s="156" t="str">
        <v/>
      </c>
      <c r="I46" s="151"/>
      <c r="J46" s="63"/>
      <c r="K46" s="54"/>
      <c r="L46" s="297"/>
      <c r="M46" s="165" t="str">
        <v/>
      </c>
      <c r="N46" s="181" t="str">
        <v/>
      </c>
      <c r="O46" s="170" t="str">
        <v/>
      </c>
      <c r="P46" s="167" t="str">
        <f t="shared" si="0"/>
        <v/>
      </c>
      <c r="Q46" s="177" t="str">
        <v/>
      </c>
      <c r="R46" s="277" t="str">
        <v/>
      </c>
      <c r="S46" s="278" t="str">
        <v/>
      </c>
      <c r="T46" s="169" t="str">
        <v/>
      </c>
      <c r="U46" s="170" t="str">
        <f>IF(P46="","",COUNTIF(P12:P46,"-"))</f>
        <v/>
      </c>
      <c r="V46" s="171" t="str">
        <v/>
      </c>
      <c r="W46" s="171" t="str">
        <v/>
      </c>
      <c r="X46" s="171" t="str">
        <v/>
      </c>
      <c r="Y46" s="171" t="str">
        <v/>
      </c>
      <c r="Z46" s="171" t="str">
        <v/>
      </c>
      <c r="AA46" s="171" t="str">
        <v/>
      </c>
      <c r="AB46" s="171" t="str">
        <v/>
      </c>
      <c r="AC46" s="171" t="str">
        <f>IF(P46="","",IF(AB46="0","0",COUNTIF(AB12:AB45,AB46)))</f>
        <v/>
      </c>
      <c r="AD46" s="171" t="str">
        <v/>
      </c>
      <c r="AE46" s="171" t="str">
        <v/>
      </c>
      <c r="AF46" s="171" t="str">
        <v/>
      </c>
      <c r="AG46" s="171" t="str">
        <v/>
      </c>
      <c r="AH46" s="171" t="str">
        <v/>
      </c>
      <c r="AI46" s="171" t="str">
        <v/>
      </c>
      <c r="AJ46" s="278" t="str">
        <v>BYE</v>
      </c>
      <c r="AK46" s="170">
        <f>COUNTIF(AQ12:AQ46,"W")</f>
        <v>0</v>
      </c>
      <c r="AL46" s="170" t="str">
        <f>IF(AP46="","",COUNTIF(AP12:AP46,"-"))</f>
        <v/>
      </c>
      <c r="AM46" s="170" t="str">
        <v/>
      </c>
      <c r="AN46" s="178" t="str">
        <v/>
      </c>
      <c r="AO46" s="179" t="str">
        <v>BYE</v>
      </c>
      <c r="AP46" s="180" t="str">
        <v/>
      </c>
      <c r="AQ46" s="57"/>
      <c r="AR46" s="114"/>
      <c r="AS46"/>
    </row>
    <row r="47" spans="1:45" ht="21.95" customHeight="1" thickBot="1">
      <c r="A47" s="117">
        <v>36</v>
      </c>
      <c r="B47" s="69"/>
      <c r="C47" s="319"/>
      <c r="D47" s="59"/>
      <c r="E47" s="50"/>
      <c r="F47" s="292"/>
      <c r="G47" s="154" t="str">
        <v/>
      </c>
      <c r="H47" s="155" t="str">
        <v/>
      </c>
      <c r="I47" s="151"/>
      <c r="J47" s="62"/>
      <c r="K47" s="53"/>
      <c r="L47" s="298"/>
      <c r="M47" s="175" t="str">
        <v/>
      </c>
      <c r="N47" s="176" t="str">
        <v/>
      </c>
      <c r="O47" s="170" t="str">
        <v/>
      </c>
      <c r="P47" s="167" t="str">
        <f t="shared" si="0"/>
        <v/>
      </c>
      <c r="Q47" s="177" t="str">
        <v/>
      </c>
      <c r="R47" s="277" t="str">
        <v/>
      </c>
      <c r="S47" s="278" t="str">
        <v/>
      </c>
      <c r="T47" s="169" t="str">
        <v/>
      </c>
      <c r="U47" s="170" t="str">
        <f>IF(P47="","",COUNTIF(P12:P47,"-"))</f>
        <v/>
      </c>
      <c r="V47" s="171" t="str">
        <v/>
      </c>
      <c r="W47" s="171" t="str">
        <v/>
      </c>
      <c r="X47" s="171" t="str">
        <v/>
      </c>
      <c r="Y47" s="171" t="str">
        <v/>
      </c>
      <c r="Z47" s="171" t="str">
        <v/>
      </c>
      <c r="AA47" s="171" t="str">
        <v/>
      </c>
      <c r="AB47" s="171" t="str">
        <v/>
      </c>
      <c r="AC47" s="171" t="str">
        <f>IF(P47="","",IF(AB47="0","0",COUNTIF(AB12:AB46,AB47)))</f>
        <v/>
      </c>
      <c r="AD47" s="171" t="str">
        <v/>
      </c>
      <c r="AE47" s="171" t="str">
        <v/>
      </c>
      <c r="AF47" s="171" t="str">
        <v/>
      </c>
      <c r="AG47" s="171" t="str">
        <v/>
      </c>
      <c r="AH47" s="171" t="str">
        <v/>
      </c>
      <c r="AI47" s="171" t="str">
        <v/>
      </c>
      <c r="AJ47" s="278" t="str">
        <v>BYE</v>
      </c>
      <c r="AK47" s="170">
        <f>COUNTIF(AQ12:AQ47,"W")</f>
        <v>0</v>
      </c>
      <c r="AL47" s="170" t="str">
        <f>IF(AP47="","",COUNTIF(AP12:AP47,"-"))</f>
        <v/>
      </c>
      <c r="AM47" s="170" t="str">
        <v/>
      </c>
      <c r="AN47" s="178" t="str">
        <v/>
      </c>
      <c r="AO47" s="179" t="str">
        <v>BYE</v>
      </c>
      <c r="AP47" s="180" t="str">
        <v/>
      </c>
      <c r="AQ47" s="57"/>
      <c r="AR47" s="114"/>
      <c r="AS47"/>
    </row>
    <row r="48" spans="1:45" ht="21.95" customHeight="1">
      <c r="A48" s="118">
        <v>37</v>
      </c>
      <c r="B48" s="72"/>
      <c r="C48" s="321"/>
      <c r="D48" s="60"/>
      <c r="E48" s="51"/>
      <c r="F48" s="291"/>
      <c r="G48" s="152" t="str">
        <v/>
      </c>
      <c r="H48" s="156" t="str">
        <v/>
      </c>
      <c r="I48" s="151"/>
      <c r="J48" s="63"/>
      <c r="K48" s="54"/>
      <c r="L48" s="297"/>
      <c r="M48" s="165" t="str">
        <v/>
      </c>
      <c r="N48" s="181" t="str">
        <v/>
      </c>
      <c r="O48" s="170" t="str">
        <v/>
      </c>
      <c r="P48" s="167" t="str">
        <f t="shared" si="0"/>
        <v/>
      </c>
      <c r="Q48" s="177" t="str">
        <v/>
      </c>
      <c r="R48" s="277" t="str">
        <v/>
      </c>
      <c r="S48" s="278" t="str">
        <v/>
      </c>
      <c r="T48" s="169" t="str">
        <v/>
      </c>
      <c r="U48" s="170" t="str">
        <f>IF(P48="","",COUNTIF(P12:P48,"-"))</f>
        <v/>
      </c>
      <c r="V48" s="171" t="str">
        <v/>
      </c>
      <c r="W48" s="171" t="str">
        <v/>
      </c>
      <c r="X48" s="171" t="str">
        <v/>
      </c>
      <c r="Y48" s="171" t="str">
        <v/>
      </c>
      <c r="Z48" s="171" t="str">
        <v/>
      </c>
      <c r="AA48" s="171" t="str">
        <v/>
      </c>
      <c r="AB48" s="171" t="str">
        <v/>
      </c>
      <c r="AC48" s="171" t="str">
        <f>IF(P48="","",IF(AB48="0","0",COUNTIF(AB12:AB47,AB48)))</f>
        <v/>
      </c>
      <c r="AD48" s="171" t="str">
        <v/>
      </c>
      <c r="AE48" s="171" t="str">
        <v/>
      </c>
      <c r="AF48" s="171" t="str">
        <v/>
      </c>
      <c r="AG48" s="171" t="str">
        <v/>
      </c>
      <c r="AH48" s="171" t="str">
        <v/>
      </c>
      <c r="AI48" s="171" t="str">
        <v/>
      </c>
      <c r="AJ48" s="278" t="str">
        <v>BYE</v>
      </c>
      <c r="AK48" s="170">
        <f>COUNTIF(AQ12:AQ48,"W")</f>
        <v>0</v>
      </c>
      <c r="AL48" s="170" t="str">
        <f>IF(AP48="","",COUNTIF(AP12:AP48,"-"))</f>
        <v/>
      </c>
      <c r="AM48" s="170" t="str">
        <v/>
      </c>
      <c r="AN48" s="178" t="str">
        <v/>
      </c>
      <c r="AO48" s="179" t="str">
        <v>BYE</v>
      </c>
      <c r="AP48" s="180" t="str">
        <v/>
      </c>
      <c r="AQ48" s="57"/>
      <c r="AR48" s="114"/>
      <c r="AS48"/>
    </row>
    <row r="49" spans="1:45" ht="21.95" customHeight="1" thickBot="1">
      <c r="A49" s="117">
        <v>38</v>
      </c>
      <c r="B49" s="69"/>
      <c r="C49" s="319"/>
      <c r="D49" s="59"/>
      <c r="E49" s="50"/>
      <c r="F49" s="292"/>
      <c r="G49" s="154" t="str">
        <v/>
      </c>
      <c r="H49" s="155" t="str">
        <v/>
      </c>
      <c r="I49" s="151"/>
      <c r="J49" s="62"/>
      <c r="K49" s="53"/>
      <c r="L49" s="298"/>
      <c r="M49" s="175" t="str">
        <v/>
      </c>
      <c r="N49" s="176" t="str">
        <v/>
      </c>
      <c r="O49" s="170" t="str">
        <v/>
      </c>
      <c r="P49" s="167" t="str">
        <f t="shared" si="0"/>
        <v/>
      </c>
      <c r="Q49" s="177" t="str">
        <v/>
      </c>
      <c r="R49" s="277" t="str">
        <v/>
      </c>
      <c r="S49" s="278" t="str">
        <v/>
      </c>
      <c r="T49" s="169" t="str">
        <v/>
      </c>
      <c r="U49" s="170" t="str">
        <f>IF(P49="","",COUNTIF(P12:P49,"-"))</f>
        <v/>
      </c>
      <c r="V49" s="171" t="str">
        <v/>
      </c>
      <c r="W49" s="171" t="str">
        <v/>
      </c>
      <c r="X49" s="171" t="str">
        <v/>
      </c>
      <c r="Y49" s="171" t="str">
        <v/>
      </c>
      <c r="Z49" s="171" t="str">
        <v/>
      </c>
      <c r="AA49" s="171" t="str">
        <v/>
      </c>
      <c r="AB49" s="171" t="str">
        <v/>
      </c>
      <c r="AC49" s="171" t="str">
        <f>IF(P49="","",IF(AB49="0","0",COUNTIF(AB12:AB48,AB49)))</f>
        <v/>
      </c>
      <c r="AD49" s="171" t="str">
        <v/>
      </c>
      <c r="AE49" s="171" t="str">
        <v/>
      </c>
      <c r="AF49" s="171" t="str">
        <v/>
      </c>
      <c r="AG49" s="171" t="str">
        <v/>
      </c>
      <c r="AH49" s="171" t="str">
        <v/>
      </c>
      <c r="AI49" s="171" t="str">
        <v/>
      </c>
      <c r="AJ49" s="278" t="str">
        <v>BYE</v>
      </c>
      <c r="AK49" s="170">
        <f>COUNTIF(AQ12:AQ49,"W")</f>
        <v>0</v>
      </c>
      <c r="AL49" s="170" t="str">
        <f>IF(AP49="","",COUNTIF(AP12:AP49,"-"))</f>
        <v/>
      </c>
      <c r="AM49" s="170" t="str">
        <v/>
      </c>
      <c r="AN49" s="178" t="str">
        <v/>
      </c>
      <c r="AO49" s="179" t="str">
        <v>BYE</v>
      </c>
      <c r="AP49" s="180" t="str">
        <v/>
      </c>
      <c r="AQ49" s="57"/>
      <c r="AR49" s="114"/>
      <c r="AS49"/>
    </row>
    <row r="50" spans="1:45" ht="21.95" customHeight="1" thickBot="1">
      <c r="A50" s="118">
        <v>39</v>
      </c>
      <c r="B50" s="72"/>
      <c r="C50" s="319"/>
      <c r="D50" s="315"/>
      <c r="E50" s="51"/>
      <c r="F50" s="291"/>
      <c r="G50" s="152" t="str">
        <v/>
      </c>
      <c r="H50" s="156" t="str">
        <v/>
      </c>
      <c r="I50" s="151"/>
      <c r="J50" s="63"/>
      <c r="K50" s="54"/>
      <c r="L50" s="297"/>
      <c r="M50" s="165" t="str">
        <v/>
      </c>
      <c r="N50" s="181" t="str">
        <v/>
      </c>
      <c r="O50" s="170" t="str">
        <v/>
      </c>
      <c r="P50" s="167" t="str">
        <f t="shared" si="0"/>
        <v/>
      </c>
      <c r="Q50" s="177" t="str">
        <v/>
      </c>
      <c r="R50" s="277" t="str">
        <v/>
      </c>
      <c r="S50" s="278" t="str">
        <v/>
      </c>
      <c r="T50" s="169" t="str">
        <v/>
      </c>
      <c r="U50" s="170" t="str">
        <f>IF(P50="","",COUNTIF(P12:P50,"-"))</f>
        <v/>
      </c>
      <c r="V50" s="171" t="str">
        <v/>
      </c>
      <c r="W50" s="171" t="str">
        <v/>
      </c>
      <c r="X50" s="171" t="str">
        <v/>
      </c>
      <c r="Y50" s="171" t="str">
        <v/>
      </c>
      <c r="Z50" s="171" t="str">
        <v/>
      </c>
      <c r="AA50" s="171" t="str">
        <v/>
      </c>
      <c r="AB50" s="171" t="str">
        <v/>
      </c>
      <c r="AC50" s="171" t="str">
        <f>IF(P50="","",IF(AB50="0","0",COUNTIF(AB12:AB49,AB50)))</f>
        <v/>
      </c>
      <c r="AD50" s="171" t="str">
        <v/>
      </c>
      <c r="AE50" s="171" t="str">
        <v/>
      </c>
      <c r="AF50" s="171" t="str">
        <v/>
      </c>
      <c r="AG50" s="171" t="str">
        <v/>
      </c>
      <c r="AH50" s="171" t="str">
        <v/>
      </c>
      <c r="AI50" s="171" t="str">
        <v/>
      </c>
      <c r="AJ50" s="278" t="str">
        <v>BYE</v>
      </c>
      <c r="AK50" s="170">
        <f>COUNTIF(AQ12:AQ50,"W")</f>
        <v>0</v>
      </c>
      <c r="AL50" s="170" t="str">
        <f>IF(AP50="","",COUNTIF(AP12:AP50,"-"))</f>
        <v/>
      </c>
      <c r="AM50" s="170" t="str">
        <v/>
      </c>
      <c r="AN50" s="178" t="str">
        <v/>
      </c>
      <c r="AO50" s="179" t="str">
        <v>BYE</v>
      </c>
      <c r="AP50" s="180" t="str">
        <v/>
      </c>
      <c r="AQ50" s="57"/>
      <c r="AR50" s="114"/>
      <c r="AS50"/>
    </row>
    <row r="51" spans="1:45" ht="21.95" customHeight="1" thickBot="1">
      <c r="A51" s="117">
        <v>40</v>
      </c>
      <c r="B51" s="69"/>
      <c r="C51" s="70"/>
      <c r="D51" s="59"/>
      <c r="E51" s="50"/>
      <c r="F51" s="292"/>
      <c r="G51" s="154" t="str">
        <v/>
      </c>
      <c r="H51" s="155" t="str">
        <v/>
      </c>
      <c r="I51" s="151"/>
      <c r="J51" s="62"/>
      <c r="K51" s="53"/>
      <c r="L51" s="298"/>
      <c r="M51" s="175" t="str">
        <v/>
      </c>
      <c r="N51" s="176" t="str">
        <v/>
      </c>
      <c r="O51" s="170" t="str">
        <v/>
      </c>
      <c r="P51" s="167" t="str">
        <f t="shared" si="0"/>
        <v/>
      </c>
      <c r="Q51" s="177" t="str">
        <v/>
      </c>
      <c r="R51" s="277" t="str">
        <v/>
      </c>
      <c r="S51" s="278" t="str">
        <v/>
      </c>
      <c r="T51" s="169" t="str">
        <v/>
      </c>
      <c r="U51" s="170" t="str">
        <f>IF(P51="","",COUNTIF(P12:P51,"-"))</f>
        <v/>
      </c>
      <c r="V51" s="171" t="str">
        <v/>
      </c>
      <c r="W51" s="171" t="str">
        <v/>
      </c>
      <c r="X51" s="171" t="str">
        <v/>
      </c>
      <c r="Y51" s="171" t="str">
        <v/>
      </c>
      <c r="Z51" s="171" t="str">
        <v/>
      </c>
      <c r="AA51" s="171" t="str">
        <v/>
      </c>
      <c r="AB51" s="171" t="str">
        <v/>
      </c>
      <c r="AC51" s="171" t="str">
        <f>IF(P51="","",IF(AB51="0","0",COUNTIF(AB12:AB50,AB51)))</f>
        <v/>
      </c>
      <c r="AD51" s="171" t="str">
        <v/>
      </c>
      <c r="AE51" s="171" t="str">
        <v/>
      </c>
      <c r="AF51" s="171" t="str">
        <v/>
      </c>
      <c r="AG51" s="171" t="str">
        <v/>
      </c>
      <c r="AH51" s="171" t="str">
        <v/>
      </c>
      <c r="AI51" s="171" t="str">
        <v/>
      </c>
      <c r="AJ51" s="278" t="str">
        <v>BYE</v>
      </c>
      <c r="AK51" s="170">
        <f>COUNTIF(AQ12:AQ51,"W")</f>
        <v>0</v>
      </c>
      <c r="AL51" s="170" t="str">
        <f>IF(AP51="","",COUNTIF(AP12:AP51,"-"))</f>
        <v/>
      </c>
      <c r="AM51" s="170" t="str">
        <v/>
      </c>
      <c r="AN51" s="178" t="str">
        <v/>
      </c>
      <c r="AO51" s="179" t="str">
        <v>BYE</v>
      </c>
      <c r="AP51" s="180" t="str">
        <v/>
      </c>
      <c r="AQ51" s="57"/>
      <c r="AR51" s="114"/>
      <c r="AS51"/>
    </row>
    <row r="52" spans="1:45" ht="21.95" customHeight="1">
      <c r="A52" s="118">
        <v>41</v>
      </c>
      <c r="B52" s="72"/>
      <c r="C52" s="73"/>
      <c r="D52" s="60"/>
      <c r="E52" s="51"/>
      <c r="F52" s="291"/>
      <c r="G52" s="152" t="str">
        <v/>
      </c>
      <c r="H52" s="156" t="str">
        <v/>
      </c>
      <c r="I52" s="151"/>
      <c r="J52" s="63"/>
      <c r="K52" s="54"/>
      <c r="L52" s="297"/>
      <c r="M52" s="165" t="str">
        <v/>
      </c>
      <c r="N52" s="181" t="str">
        <v/>
      </c>
      <c r="O52" s="170" t="str">
        <v/>
      </c>
      <c r="P52" s="167" t="str">
        <f t="shared" si="0"/>
        <v/>
      </c>
      <c r="Q52" s="177" t="str">
        <v/>
      </c>
      <c r="R52" s="277" t="str">
        <v/>
      </c>
      <c r="S52" s="278" t="str">
        <v/>
      </c>
      <c r="T52" s="169" t="str">
        <v/>
      </c>
      <c r="U52" s="170" t="str">
        <f>IF(P52="","",COUNTIF(P12:P52,"-"))</f>
        <v/>
      </c>
      <c r="V52" s="171" t="str">
        <v/>
      </c>
      <c r="W52" s="171" t="str">
        <v/>
      </c>
      <c r="X52" s="171" t="str">
        <v/>
      </c>
      <c r="Y52" s="171" t="str">
        <v/>
      </c>
      <c r="Z52" s="171" t="str">
        <v/>
      </c>
      <c r="AA52" s="171" t="str">
        <v/>
      </c>
      <c r="AB52" s="171" t="str">
        <v/>
      </c>
      <c r="AC52" s="171" t="str">
        <f>IF(P52="","",IF(AB52="0","0",COUNTIF(AB12:AB51,AB52)))</f>
        <v/>
      </c>
      <c r="AD52" s="171" t="str">
        <v/>
      </c>
      <c r="AE52" s="171" t="str">
        <v/>
      </c>
      <c r="AF52" s="171" t="str">
        <v/>
      </c>
      <c r="AG52" s="171" t="str">
        <v/>
      </c>
      <c r="AH52" s="171" t="str">
        <v/>
      </c>
      <c r="AI52" s="171" t="str">
        <v/>
      </c>
      <c r="AJ52" s="278" t="str">
        <v>BYE</v>
      </c>
      <c r="AK52" s="170">
        <f>COUNTIF(AQ12:AQ52,"W")</f>
        <v>0</v>
      </c>
      <c r="AL52" s="170" t="str">
        <f>IF(AP52="","",COUNTIF(AP12:AP52,"-"))</f>
        <v/>
      </c>
      <c r="AM52" s="170" t="str">
        <v/>
      </c>
      <c r="AN52" s="178" t="str">
        <v/>
      </c>
      <c r="AO52" s="179" t="str">
        <v>BYE</v>
      </c>
      <c r="AP52" s="180" t="str">
        <v/>
      </c>
      <c r="AQ52" s="57"/>
      <c r="AR52" s="114"/>
      <c r="AS52"/>
    </row>
    <row r="53" spans="1:45" ht="21.95" customHeight="1" thickBot="1">
      <c r="A53" s="117">
        <v>42</v>
      </c>
      <c r="B53" s="69"/>
      <c r="C53" s="70"/>
      <c r="D53" s="59"/>
      <c r="E53" s="50"/>
      <c r="F53" s="292"/>
      <c r="G53" s="154" t="str">
        <v/>
      </c>
      <c r="H53" s="155" t="str">
        <v/>
      </c>
      <c r="I53" s="151"/>
      <c r="J53" s="62"/>
      <c r="K53" s="53"/>
      <c r="L53" s="298"/>
      <c r="M53" s="175" t="str">
        <v/>
      </c>
      <c r="N53" s="176" t="str">
        <v/>
      </c>
      <c r="O53" s="170" t="str">
        <v/>
      </c>
      <c r="P53" s="167" t="str">
        <f t="shared" si="0"/>
        <v/>
      </c>
      <c r="Q53" s="177" t="str">
        <v/>
      </c>
      <c r="R53" s="277" t="str">
        <v/>
      </c>
      <c r="S53" s="278" t="str">
        <v/>
      </c>
      <c r="T53" s="169" t="str">
        <v/>
      </c>
      <c r="U53" s="170" t="str">
        <f>IF(P53="","",COUNTIF(P12:P53,"-"))</f>
        <v/>
      </c>
      <c r="V53" s="171" t="str">
        <v/>
      </c>
      <c r="W53" s="171" t="str">
        <v/>
      </c>
      <c r="X53" s="171" t="str">
        <v/>
      </c>
      <c r="Y53" s="171" t="str">
        <v/>
      </c>
      <c r="Z53" s="171" t="str">
        <v/>
      </c>
      <c r="AA53" s="171" t="str">
        <v/>
      </c>
      <c r="AB53" s="171" t="str">
        <v/>
      </c>
      <c r="AC53" s="171" t="str">
        <f>IF(P53="","",IF(AB53="0","0",COUNTIF(AB12:AB52,AB53)))</f>
        <v/>
      </c>
      <c r="AD53" s="171" t="str">
        <v/>
      </c>
      <c r="AE53" s="171" t="str">
        <v/>
      </c>
      <c r="AF53" s="171" t="str">
        <v/>
      </c>
      <c r="AG53" s="171" t="str">
        <v/>
      </c>
      <c r="AH53" s="171" t="str">
        <v/>
      </c>
      <c r="AI53" s="171" t="str">
        <v/>
      </c>
      <c r="AJ53" s="278" t="str">
        <v>BYE</v>
      </c>
      <c r="AK53" s="170">
        <f>COUNTIF(AQ12:AQ53,"W")</f>
        <v>0</v>
      </c>
      <c r="AL53" s="170" t="str">
        <f>IF(AP53="","",COUNTIF(AP12:AP53,"-"))</f>
        <v/>
      </c>
      <c r="AM53" s="170" t="str">
        <v/>
      </c>
      <c r="AN53" s="178" t="str">
        <v/>
      </c>
      <c r="AO53" s="179" t="str">
        <v>BYE</v>
      </c>
      <c r="AP53" s="180" t="str">
        <v/>
      </c>
      <c r="AQ53" s="57"/>
      <c r="AR53" s="114"/>
      <c r="AS53"/>
    </row>
    <row r="54" spans="1:45" ht="21.95" customHeight="1">
      <c r="A54" s="118">
        <v>43</v>
      </c>
      <c r="B54" s="72"/>
      <c r="C54" s="73"/>
      <c r="D54" s="60"/>
      <c r="E54" s="51"/>
      <c r="F54" s="291"/>
      <c r="G54" s="152" t="str">
        <v/>
      </c>
      <c r="H54" s="156" t="str">
        <v/>
      </c>
      <c r="I54" s="151"/>
      <c r="J54" s="63"/>
      <c r="K54" s="54"/>
      <c r="L54" s="297"/>
      <c r="M54" s="165" t="str">
        <v/>
      </c>
      <c r="N54" s="181" t="str">
        <v/>
      </c>
      <c r="O54" s="170" t="str">
        <v/>
      </c>
      <c r="P54" s="167" t="str">
        <f t="shared" si="0"/>
        <v/>
      </c>
      <c r="Q54" s="177" t="str">
        <v/>
      </c>
      <c r="R54" s="277" t="str">
        <v/>
      </c>
      <c r="S54" s="278" t="str">
        <v/>
      </c>
      <c r="T54" s="169" t="str">
        <v/>
      </c>
      <c r="U54" s="170" t="str">
        <f>IF(P54="","",COUNTIF(P12:P54,"-"))</f>
        <v/>
      </c>
      <c r="V54" s="171" t="str">
        <v/>
      </c>
      <c r="W54" s="171" t="str">
        <v/>
      </c>
      <c r="X54" s="171" t="str">
        <v/>
      </c>
      <c r="Y54" s="171" t="str">
        <v/>
      </c>
      <c r="Z54" s="171" t="str">
        <v/>
      </c>
      <c r="AA54" s="171" t="str">
        <v/>
      </c>
      <c r="AB54" s="171" t="str">
        <v/>
      </c>
      <c r="AC54" s="171" t="str">
        <f>IF(P54="","",IF(AB54="0","0",COUNTIF(AB12:AB53,AB54)))</f>
        <v/>
      </c>
      <c r="AD54" s="171" t="str">
        <v/>
      </c>
      <c r="AE54" s="171" t="str">
        <v/>
      </c>
      <c r="AF54" s="171" t="str">
        <v/>
      </c>
      <c r="AG54" s="171" t="str">
        <v/>
      </c>
      <c r="AH54" s="171" t="str">
        <v/>
      </c>
      <c r="AI54" s="171" t="str">
        <v/>
      </c>
      <c r="AJ54" s="278" t="str">
        <v>BYE</v>
      </c>
      <c r="AK54" s="170">
        <f>COUNTIF(AQ12:AQ54,"W")</f>
        <v>0</v>
      </c>
      <c r="AL54" s="170" t="str">
        <f>IF(AP54="","",COUNTIF(AP12:AP54,"-"))</f>
        <v/>
      </c>
      <c r="AM54" s="170" t="str">
        <v/>
      </c>
      <c r="AN54" s="178" t="str">
        <v/>
      </c>
      <c r="AO54" s="179" t="str">
        <v>BYE</v>
      </c>
      <c r="AP54" s="180" t="str">
        <v/>
      </c>
      <c r="AQ54" s="57"/>
      <c r="AR54" s="114"/>
      <c r="AS54"/>
    </row>
    <row r="55" spans="1:45" ht="21.95" customHeight="1" thickBot="1">
      <c r="A55" s="117">
        <v>44</v>
      </c>
      <c r="B55" s="69"/>
      <c r="C55" s="70"/>
      <c r="D55" s="59"/>
      <c r="E55" s="50"/>
      <c r="F55" s="292"/>
      <c r="G55" s="154" t="str">
        <v/>
      </c>
      <c r="H55" s="155" t="str">
        <v/>
      </c>
      <c r="I55" s="151"/>
      <c r="J55" s="62"/>
      <c r="K55" s="53"/>
      <c r="L55" s="298"/>
      <c r="M55" s="175" t="str">
        <v/>
      </c>
      <c r="N55" s="176" t="str">
        <v/>
      </c>
      <c r="O55" s="170" t="str">
        <v/>
      </c>
      <c r="P55" s="167" t="str">
        <f t="shared" si="0"/>
        <v/>
      </c>
      <c r="Q55" s="177" t="str">
        <v/>
      </c>
      <c r="R55" s="277" t="str">
        <v/>
      </c>
      <c r="S55" s="278" t="str">
        <v/>
      </c>
      <c r="T55" s="169" t="str">
        <v/>
      </c>
      <c r="U55" s="170" t="str">
        <f>IF(P55="","",COUNTIF(P12:P55,"-"))</f>
        <v/>
      </c>
      <c r="V55" s="171" t="str">
        <v/>
      </c>
      <c r="W55" s="171" t="str">
        <v/>
      </c>
      <c r="X55" s="171" t="str">
        <v/>
      </c>
      <c r="Y55" s="171" t="str">
        <v/>
      </c>
      <c r="Z55" s="171" t="str">
        <v/>
      </c>
      <c r="AA55" s="171" t="str">
        <v/>
      </c>
      <c r="AB55" s="171" t="str">
        <v/>
      </c>
      <c r="AC55" s="171" t="str">
        <f>IF(P55="","",IF(AB55="0","0",COUNTIF(AB12:AB54,AB55)))</f>
        <v/>
      </c>
      <c r="AD55" s="171" t="str">
        <v/>
      </c>
      <c r="AE55" s="171" t="str">
        <v/>
      </c>
      <c r="AF55" s="171" t="str">
        <v/>
      </c>
      <c r="AG55" s="171" t="str">
        <v/>
      </c>
      <c r="AH55" s="171" t="str">
        <v/>
      </c>
      <c r="AI55" s="171" t="str">
        <v/>
      </c>
      <c r="AJ55" s="278" t="str">
        <v>BYE</v>
      </c>
      <c r="AK55" s="170">
        <f>COUNTIF(AQ12:AQ55,"W")</f>
        <v>0</v>
      </c>
      <c r="AL55" s="170" t="str">
        <f>IF(AP55="","",COUNTIF(AP12:AP55,"-"))</f>
        <v/>
      </c>
      <c r="AM55" s="170" t="str">
        <v/>
      </c>
      <c r="AN55" s="178" t="str">
        <v/>
      </c>
      <c r="AO55" s="179" t="str">
        <v>BYE</v>
      </c>
      <c r="AP55" s="180" t="str">
        <v/>
      </c>
      <c r="AQ55" s="57"/>
      <c r="AR55" s="114"/>
      <c r="AS55"/>
    </row>
    <row r="56" spans="1:45" ht="21.95" customHeight="1">
      <c r="A56" s="118">
        <v>45</v>
      </c>
      <c r="B56" s="72"/>
      <c r="C56" s="73"/>
      <c r="D56" s="60"/>
      <c r="E56" s="51"/>
      <c r="F56" s="291"/>
      <c r="G56" s="152" t="str">
        <v/>
      </c>
      <c r="H56" s="156" t="str">
        <v/>
      </c>
      <c r="I56" s="151"/>
      <c r="J56" s="63"/>
      <c r="K56" s="54"/>
      <c r="L56" s="297"/>
      <c r="M56" s="165" t="str">
        <v/>
      </c>
      <c r="N56" s="181" t="str">
        <v/>
      </c>
      <c r="O56" s="170" t="str">
        <v/>
      </c>
      <c r="P56" s="167" t="str">
        <f t="shared" si="0"/>
        <v/>
      </c>
      <c r="Q56" s="177" t="str">
        <v/>
      </c>
      <c r="R56" s="277" t="str">
        <v/>
      </c>
      <c r="S56" s="278" t="str">
        <v/>
      </c>
      <c r="T56" s="169" t="str">
        <v/>
      </c>
      <c r="U56" s="170" t="str">
        <f>IF(P56="","",COUNTIF(P12:P56,"-"))</f>
        <v/>
      </c>
      <c r="V56" s="171" t="str">
        <v/>
      </c>
      <c r="W56" s="171" t="str">
        <v/>
      </c>
      <c r="X56" s="171" t="str">
        <v/>
      </c>
      <c r="Y56" s="171" t="str">
        <v/>
      </c>
      <c r="Z56" s="171" t="str">
        <v/>
      </c>
      <c r="AA56" s="171" t="str">
        <v/>
      </c>
      <c r="AB56" s="171" t="str">
        <v/>
      </c>
      <c r="AC56" s="171" t="str">
        <f>IF(P56="","",IF(AB56="0","0",COUNTIF(AB12:AB55,AB56)))</f>
        <v/>
      </c>
      <c r="AD56" s="171" t="str">
        <v/>
      </c>
      <c r="AE56" s="171" t="str">
        <v/>
      </c>
      <c r="AF56" s="171" t="str">
        <v/>
      </c>
      <c r="AG56" s="171" t="str">
        <v/>
      </c>
      <c r="AH56" s="171" t="str">
        <v/>
      </c>
      <c r="AI56" s="171" t="str">
        <v/>
      </c>
      <c r="AJ56" s="278" t="str">
        <v>BYE</v>
      </c>
      <c r="AK56" s="170">
        <f>COUNTIF(AQ12:AQ56,"W")</f>
        <v>0</v>
      </c>
      <c r="AL56" s="170" t="str">
        <f>IF(AP56="","",COUNTIF(AP12:AP56,"-"))</f>
        <v/>
      </c>
      <c r="AM56" s="170" t="str">
        <v/>
      </c>
      <c r="AN56" s="178" t="str">
        <v/>
      </c>
      <c r="AO56" s="179" t="str">
        <v>BYE</v>
      </c>
      <c r="AP56" s="180" t="str">
        <v/>
      </c>
      <c r="AQ56" s="57"/>
      <c r="AR56" s="114"/>
      <c r="AS56"/>
    </row>
    <row r="57" spans="1:45" ht="21.95" customHeight="1" thickBot="1">
      <c r="A57" s="117">
        <v>46</v>
      </c>
      <c r="B57" s="69"/>
      <c r="C57" s="70"/>
      <c r="D57" s="59"/>
      <c r="E57" s="50"/>
      <c r="F57" s="292"/>
      <c r="G57" s="154" t="str">
        <v/>
      </c>
      <c r="H57" s="155" t="str">
        <v/>
      </c>
      <c r="I57" s="151"/>
      <c r="J57" s="62"/>
      <c r="K57" s="53"/>
      <c r="L57" s="298"/>
      <c r="M57" s="175" t="str">
        <v/>
      </c>
      <c r="N57" s="176" t="str">
        <v/>
      </c>
      <c r="O57" s="170" t="str">
        <v/>
      </c>
      <c r="P57" s="167" t="str">
        <f t="shared" si="0"/>
        <v/>
      </c>
      <c r="Q57" s="177" t="str">
        <v/>
      </c>
      <c r="R57" s="277" t="str">
        <v/>
      </c>
      <c r="S57" s="278" t="str">
        <v/>
      </c>
      <c r="T57" s="169" t="str">
        <v/>
      </c>
      <c r="U57" s="170" t="str">
        <f>IF(P57="","",COUNTIF(P12:P57,"-"))</f>
        <v/>
      </c>
      <c r="V57" s="171" t="str">
        <v/>
      </c>
      <c r="W57" s="171" t="str">
        <v/>
      </c>
      <c r="X57" s="171" t="str">
        <v/>
      </c>
      <c r="Y57" s="171" t="str">
        <v/>
      </c>
      <c r="Z57" s="171" t="str">
        <v/>
      </c>
      <c r="AA57" s="171" t="str">
        <v/>
      </c>
      <c r="AB57" s="171" t="str">
        <v/>
      </c>
      <c r="AC57" s="171" t="str">
        <f>IF(P57="","",IF(AB57="0","0",COUNTIF(AB12:AB56,AB57)))</f>
        <v/>
      </c>
      <c r="AD57" s="171" t="str">
        <v/>
      </c>
      <c r="AE57" s="171" t="str">
        <v/>
      </c>
      <c r="AF57" s="171" t="str">
        <v/>
      </c>
      <c r="AG57" s="171" t="str">
        <v/>
      </c>
      <c r="AH57" s="171" t="str">
        <v/>
      </c>
      <c r="AI57" s="171" t="str">
        <v/>
      </c>
      <c r="AJ57" s="278" t="str">
        <v>BYE</v>
      </c>
      <c r="AK57" s="170">
        <f>COUNTIF(AQ12:AQ57,"W")</f>
        <v>0</v>
      </c>
      <c r="AL57" s="170" t="str">
        <f>IF(AP57="","",COUNTIF(AP12:AP57,"-"))</f>
        <v/>
      </c>
      <c r="AM57" s="170" t="str">
        <v/>
      </c>
      <c r="AN57" s="178" t="str">
        <v/>
      </c>
      <c r="AO57" s="179" t="str">
        <v>BYE</v>
      </c>
      <c r="AP57" s="180" t="str">
        <v/>
      </c>
      <c r="AQ57" s="57"/>
      <c r="AR57" s="114"/>
      <c r="AS57"/>
    </row>
    <row r="58" spans="1:45" ht="21.95" customHeight="1">
      <c r="A58" s="118">
        <v>47</v>
      </c>
      <c r="B58" s="72"/>
      <c r="C58" s="73"/>
      <c r="D58" s="60"/>
      <c r="E58" s="51"/>
      <c r="F58" s="291"/>
      <c r="G58" s="152" t="str">
        <v/>
      </c>
      <c r="H58" s="156" t="str">
        <v/>
      </c>
      <c r="I58" s="151"/>
      <c r="J58" s="63"/>
      <c r="K58" s="54"/>
      <c r="L58" s="297"/>
      <c r="M58" s="165" t="str">
        <v/>
      </c>
      <c r="N58" s="181" t="str">
        <v/>
      </c>
      <c r="O58" s="170" t="str">
        <v/>
      </c>
      <c r="P58" s="167" t="str">
        <f t="shared" si="0"/>
        <v/>
      </c>
      <c r="Q58" s="177" t="str">
        <v/>
      </c>
      <c r="R58" s="277" t="str">
        <v/>
      </c>
      <c r="S58" s="278" t="str">
        <v/>
      </c>
      <c r="T58" s="169" t="str">
        <v/>
      </c>
      <c r="U58" s="170" t="str">
        <f>IF(P58="","",COUNTIF(P12:P58,"-"))</f>
        <v/>
      </c>
      <c r="V58" s="171" t="str">
        <v/>
      </c>
      <c r="W58" s="171" t="str">
        <v/>
      </c>
      <c r="X58" s="171" t="str">
        <v/>
      </c>
      <c r="Y58" s="171" t="str">
        <v/>
      </c>
      <c r="Z58" s="171" t="str">
        <v/>
      </c>
      <c r="AA58" s="171" t="str">
        <v/>
      </c>
      <c r="AB58" s="171" t="str">
        <v/>
      </c>
      <c r="AC58" s="171" t="str">
        <f>IF(P58="","",IF(AB58="0","0",COUNTIF(AB12:AB57,AB58)))</f>
        <v/>
      </c>
      <c r="AD58" s="171" t="str">
        <v/>
      </c>
      <c r="AE58" s="171" t="str">
        <v/>
      </c>
      <c r="AF58" s="171" t="str">
        <v/>
      </c>
      <c r="AG58" s="171" t="str">
        <v/>
      </c>
      <c r="AH58" s="171" t="str">
        <v/>
      </c>
      <c r="AI58" s="171" t="str">
        <v/>
      </c>
      <c r="AJ58" s="278" t="str">
        <v>BYE</v>
      </c>
      <c r="AK58" s="170">
        <f>COUNTIF(AQ12:AQ58,"W")</f>
        <v>0</v>
      </c>
      <c r="AL58" s="170" t="str">
        <f>IF(AP58="","",COUNTIF(AP12:AP58,"-"))</f>
        <v/>
      </c>
      <c r="AM58" s="170" t="str">
        <v/>
      </c>
      <c r="AN58" s="178" t="str">
        <v/>
      </c>
      <c r="AO58" s="179" t="str">
        <v>BYE</v>
      </c>
      <c r="AP58" s="180" t="str">
        <v/>
      </c>
      <c r="AQ58" s="57"/>
      <c r="AR58" s="114"/>
      <c r="AS58"/>
    </row>
    <row r="59" spans="1:45" ht="21.95" customHeight="1" thickBot="1">
      <c r="A59" s="117">
        <v>48</v>
      </c>
      <c r="B59" s="69"/>
      <c r="C59" s="70"/>
      <c r="D59" s="59"/>
      <c r="E59" s="50"/>
      <c r="F59" s="292"/>
      <c r="G59" s="154" t="str">
        <v/>
      </c>
      <c r="H59" s="155" t="str">
        <v/>
      </c>
      <c r="I59" s="151"/>
      <c r="J59" s="62"/>
      <c r="K59" s="53"/>
      <c r="L59" s="298"/>
      <c r="M59" s="175" t="str">
        <v/>
      </c>
      <c r="N59" s="176" t="str">
        <v/>
      </c>
      <c r="O59" s="170" t="str">
        <v/>
      </c>
      <c r="P59" s="167" t="str">
        <f t="shared" si="0"/>
        <v/>
      </c>
      <c r="Q59" s="177" t="str">
        <v/>
      </c>
      <c r="R59" s="277" t="str">
        <v/>
      </c>
      <c r="S59" s="278" t="str">
        <v/>
      </c>
      <c r="T59" s="169" t="str">
        <v/>
      </c>
      <c r="U59" s="170" t="str">
        <f>IF(P59="","",COUNTIF(P12:P59,"-"))</f>
        <v/>
      </c>
      <c r="V59" s="171" t="str">
        <v/>
      </c>
      <c r="W59" s="171" t="str">
        <v/>
      </c>
      <c r="X59" s="171" t="str">
        <v/>
      </c>
      <c r="Y59" s="171" t="str">
        <v/>
      </c>
      <c r="Z59" s="171" t="str">
        <v/>
      </c>
      <c r="AA59" s="171" t="str">
        <v/>
      </c>
      <c r="AB59" s="171" t="str">
        <v/>
      </c>
      <c r="AC59" s="171" t="str">
        <f>IF(P59="","",IF(AB59="0","0",COUNTIF(AB12:AB58,AB59)))</f>
        <v/>
      </c>
      <c r="AD59" s="171" t="str">
        <v/>
      </c>
      <c r="AE59" s="171" t="str">
        <v/>
      </c>
      <c r="AF59" s="171" t="str">
        <v/>
      </c>
      <c r="AG59" s="171" t="str">
        <v/>
      </c>
      <c r="AH59" s="171" t="str">
        <v/>
      </c>
      <c r="AI59" s="171" t="str">
        <v/>
      </c>
      <c r="AJ59" s="278" t="str">
        <v>BYE</v>
      </c>
      <c r="AK59" s="170">
        <f>COUNTIF(AQ12:AQ59,"W")</f>
        <v>0</v>
      </c>
      <c r="AL59" s="170" t="str">
        <f>IF(AP59="","",COUNTIF(AP12:AP59,"-"))</f>
        <v/>
      </c>
      <c r="AM59" s="170" t="str">
        <v/>
      </c>
      <c r="AN59" s="178" t="str">
        <v/>
      </c>
      <c r="AO59" s="179" t="str">
        <v>BYE</v>
      </c>
      <c r="AP59" s="180" t="str">
        <v/>
      </c>
      <c r="AQ59" s="57"/>
      <c r="AR59" s="114"/>
      <c r="AS59"/>
    </row>
    <row r="60" spans="1:45" ht="21.95" customHeight="1" thickBot="1">
      <c r="A60" s="125">
        <v>49</v>
      </c>
      <c r="B60" s="126"/>
      <c r="C60" s="127"/>
      <c r="D60" s="128"/>
      <c r="E60" s="129"/>
      <c r="F60" s="293"/>
      <c r="G60" s="157" t="str">
        <v/>
      </c>
      <c r="H60" s="158" t="str">
        <v/>
      </c>
      <c r="I60" s="151"/>
      <c r="J60" s="63"/>
      <c r="K60" s="54"/>
      <c r="L60" s="297"/>
      <c r="M60" s="165" t="str">
        <v/>
      </c>
      <c r="N60" s="181" t="str">
        <v/>
      </c>
      <c r="O60" s="170" t="str">
        <v/>
      </c>
      <c r="P60" s="167" t="str">
        <f t="shared" si="0"/>
        <v/>
      </c>
      <c r="Q60" s="177" t="str">
        <v/>
      </c>
      <c r="R60" s="277" t="str">
        <v/>
      </c>
      <c r="S60" s="278" t="str">
        <v/>
      </c>
      <c r="T60" s="169" t="str">
        <v/>
      </c>
      <c r="U60" s="170" t="str">
        <f>IF(P60="","",COUNTIF(P12:P60,"-"))</f>
        <v/>
      </c>
      <c r="V60" s="171" t="str">
        <v/>
      </c>
      <c r="W60" s="171" t="str">
        <v/>
      </c>
      <c r="X60" s="171" t="str">
        <v/>
      </c>
      <c r="Y60" s="171" t="str">
        <v/>
      </c>
      <c r="Z60" s="171" t="str">
        <v/>
      </c>
      <c r="AA60" s="171" t="str">
        <v/>
      </c>
      <c r="AB60" s="171" t="str">
        <v/>
      </c>
      <c r="AC60" s="171" t="str">
        <f>IF(P60="","",IF(AB60="0","0",COUNTIF(AB12:AB59,AB60)))</f>
        <v/>
      </c>
      <c r="AD60" s="171" t="str">
        <v/>
      </c>
      <c r="AE60" s="171" t="str">
        <v/>
      </c>
      <c r="AF60" s="171" t="str">
        <v/>
      </c>
      <c r="AG60" s="171" t="str">
        <v/>
      </c>
      <c r="AH60" s="171" t="str">
        <v/>
      </c>
      <c r="AI60" s="171" t="str">
        <v/>
      </c>
      <c r="AJ60" s="278" t="str">
        <v>BYE</v>
      </c>
      <c r="AK60" s="170">
        <f>COUNTIF(AQ12:AQ60,"W")</f>
        <v>0</v>
      </c>
      <c r="AL60" s="170" t="str">
        <f>IF(AP60="","",COUNTIF(AP12:AP60,"-"))</f>
        <v/>
      </c>
      <c r="AM60" s="170" t="str">
        <v/>
      </c>
      <c r="AN60" s="178" t="str">
        <v/>
      </c>
      <c r="AO60" s="179" t="str">
        <v>BYE</v>
      </c>
      <c r="AP60" s="180" t="str">
        <v/>
      </c>
      <c r="AQ60" s="57"/>
      <c r="AR60" s="114"/>
      <c r="AS60"/>
    </row>
    <row r="61" spans="1:45" ht="21.95" customHeight="1" thickBot="1">
      <c r="A61" s="130">
        <v>50</v>
      </c>
      <c r="B61" s="131"/>
      <c r="C61" s="132"/>
      <c r="D61" s="133"/>
      <c r="E61" s="134"/>
      <c r="F61" s="294"/>
      <c r="G61" s="159" t="str">
        <v/>
      </c>
      <c r="H61" s="160" t="str">
        <v/>
      </c>
      <c r="I61" s="151"/>
      <c r="J61" s="140"/>
      <c r="K61" s="141"/>
      <c r="L61" s="300"/>
      <c r="M61" s="183" t="str">
        <v/>
      </c>
      <c r="N61" s="184" t="str">
        <v/>
      </c>
      <c r="O61" s="170" t="str">
        <v/>
      </c>
      <c r="P61" s="167" t="str">
        <f t="shared" si="0"/>
        <v/>
      </c>
      <c r="Q61" s="185" t="str">
        <v/>
      </c>
      <c r="R61" s="277" t="str">
        <v/>
      </c>
      <c r="S61" s="278" t="str">
        <v/>
      </c>
      <c r="T61" s="169" t="str">
        <v/>
      </c>
      <c r="U61" s="170" t="str">
        <f>IF(P61="","",COUNTIF(P12:P61,"-"))</f>
        <v/>
      </c>
      <c r="V61" s="171" t="str">
        <v/>
      </c>
      <c r="W61" s="171" t="str">
        <v/>
      </c>
      <c r="X61" s="171" t="str">
        <v/>
      </c>
      <c r="Y61" s="171" t="str">
        <v/>
      </c>
      <c r="Z61" s="171" t="str">
        <v/>
      </c>
      <c r="AA61" s="171" t="str">
        <v/>
      </c>
      <c r="AB61" s="171" t="str">
        <v/>
      </c>
      <c r="AC61" s="171" t="str">
        <f>IF(P61="","",IF(AB61="0","0",COUNTIF(AB12:AB60,AB61)))</f>
        <v/>
      </c>
      <c r="AD61" s="171" t="str">
        <v/>
      </c>
      <c r="AE61" s="171" t="str">
        <v/>
      </c>
      <c r="AF61" s="171" t="str">
        <v/>
      </c>
      <c r="AG61" s="171" t="str">
        <v/>
      </c>
      <c r="AH61" s="171" t="str">
        <v/>
      </c>
      <c r="AI61" s="171" t="str">
        <v/>
      </c>
      <c r="AJ61" s="278" t="str">
        <v>BYE</v>
      </c>
      <c r="AK61" s="170">
        <f>COUNTIF(AQ12:AQ61,"W")</f>
        <v>0</v>
      </c>
      <c r="AL61" s="170" t="str">
        <f>IF(AP61="","",COUNTIF(AP12:AP61,"-"))</f>
        <v/>
      </c>
      <c r="AM61" s="170" t="str">
        <v/>
      </c>
      <c r="AN61" s="186" t="str">
        <v/>
      </c>
      <c r="AO61" s="187" t="str">
        <v>BYE</v>
      </c>
      <c r="AP61" s="188" t="str">
        <v/>
      </c>
      <c r="AQ61" s="144"/>
      <c r="AR61" s="114"/>
      <c r="AS61"/>
    </row>
    <row r="62" spans="1:45" ht="21.95" customHeight="1">
      <c r="A62" s="135">
        <v>51</v>
      </c>
      <c r="B62" s="136"/>
      <c r="C62" s="137"/>
      <c r="D62" s="138"/>
      <c r="E62" s="139"/>
      <c r="F62" s="295"/>
      <c r="G62" s="161" t="str">
        <v/>
      </c>
      <c r="H62" s="162" t="str">
        <v/>
      </c>
      <c r="I62" s="150"/>
      <c r="J62" s="142"/>
      <c r="K62" s="143"/>
      <c r="L62" s="301"/>
      <c r="M62" s="189" t="str">
        <v/>
      </c>
      <c r="N62" s="190" t="str">
        <v/>
      </c>
      <c r="O62" s="276" t="str">
        <v/>
      </c>
      <c r="P62" s="167" t="str">
        <f t="shared" si="0"/>
        <v/>
      </c>
      <c r="Q62" s="177" t="str">
        <v/>
      </c>
      <c r="R62" s="277" t="str">
        <v/>
      </c>
      <c r="S62" s="278" t="str">
        <v/>
      </c>
      <c r="T62" s="169" t="str">
        <v/>
      </c>
      <c r="U62" s="170" t="str">
        <f>IF(P62="","",COUNTIF(P12:P62,"-"))</f>
        <v/>
      </c>
      <c r="V62" s="171" t="str">
        <v/>
      </c>
      <c r="W62" s="171" t="str">
        <v/>
      </c>
      <c r="X62" s="171" t="str">
        <v/>
      </c>
      <c r="Y62" s="171" t="str">
        <v/>
      </c>
      <c r="Z62" s="171" t="str">
        <v/>
      </c>
      <c r="AA62" s="171" t="str">
        <v/>
      </c>
      <c r="AB62" s="171" t="str">
        <v/>
      </c>
      <c r="AC62" s="171" t="str">
        <f>IF(P62="","",IF(AB62="0","0",COUNTIF(AB12:AB61,AB62)))</f>
        <v/>
      </c>
      <c r="AD62" s="171" t="str">
        <v/>
      </c>
      <c r="AE62" s="171" t="str">
        <v/>
      </c>
      <c r="AF62" s="171" t="str">
        <v/>
      </c>
      <c r="AG62" s="171" t="str">
        <v/>
      </c>
      <c r="AH62" s="171" t="str">
        <v/>
      </c>
      <c r="AI62" s="171" t="str">
        <v/>
      </c>
      <c r="AJ62" s="278" t="str">
        <v>BYE</v>
      </c>
      <c r="AK62" s="170">
        <f>COUNTIF(AQ12:AQ62,"W")</f>
        <v>0</v>
      </c>
      <c r="AL62" s="170" t="str">
        <f>IF(AP62="","",COUNTIF(AP12:AP62,"-"))</f>
        <v/>
      </c>
      <c r="AM62" s="170" t="str">
        <v/>
      </c>
      <c r="AN62" s="178" t="str">
        <v/>
      </c>
      <c r="AO62" s="179" t="str">
        <v>BYE</v>
      </c>
      <c r="AP62" s="180" t="str">
        <v/>
      </c>
      <c r="AQ62" s="57"/>
    </row>
    <row r="63" spans="1:45" ht="21.95" customHeight="1" thickBot="1">
      <c r="A63" s="117">
        <v>52</v>
      </c>
      <c r="B63" s="69"/>
      <c r="C63" s="70"/>
      <c r="D63" s="71"/>
      <c r="E63" s="50"/>
      <c r="F63" s="292"/>
      <c r="G63" s="154" t="str">
        <v/>
      </c>
      <c r="H63" s="155" t="str">
        <v/>
      </c>
      <c r="I63" s="150"/>
      <c r="J63" s="62"/>
      <c r="K63" s="53"/>
      <c r="L63" s="298"/>
      <c r="M63" s="175" t="str">
        <v/>
      </c>
      <c r="N63" s="176" t="str">
        <v/>
      </c>
      <c r="O63" s="276" t="str">
        <v/>
      </c>
      <c r="P63" s="167" t="str">
        <f t="shared" si="0"/>
        <v/>
      </c>
      <c r="Q63" s="177" t="str">
        <v/>
      </c>
      <c r="R63" s="277" t="str">
        <v/>
      </c>
      <c r="S63" s="278" t="str">
        <v/>
      </c>
      <c r="T63" s="169" t="str">
        <v/>
      </c>
      <c r="U63" s="170" t="str">
        <f>IF(P63="","",COUNTIF(P12:P63,"-"))</f>
        <v/>
      </c>
      <c r="V63" s="171" t="str">
        <v/>
      </c>
      <c r="W63" s="171" t="str">
        <v/>
      </c>
      <c r="X63" s="171" t="str">
        <v/>
      </c>
      <c r="Y63" s="171" t="str">
        <v/>
      </c>
      <c r="Z63" s="171" t="str">
        <v/>
      </c>
      <c r="AA63" s="171" t="str">
        <v/>
      </c>
      <c r="AB63" s="171" t="str">
        <v/>
      </c>
      <c r="AC63" s="171" t="str">
        <f>IF(P63="","",IF(AB63="0","0",COUNTIF(AB12:AB62,AB63)))</f>
        <v/>
      </c>
      <c r="AD63" s="171" t="str">
        <v/>
      </c>
      <c r="AE63" s="171" t="str">
        <v/>
      </c>
      <c r="AF63" s="171" t="str">
        <v/>
      </c>
      <c r="AG63" s="171" t="str">
        <v/>
      </c>
      <c r="AH63" s="171" t="str">
        <v/>
      </c>
      <c r="AI63" s="171" t="str">
        <v/>
      </c>
      <c r="AJ63" s="278" t="str">
        <v>BYE</v>
      </c>
      <c r="AK63" s="170">
        <f>COUNTIF(AQ12:AQ63,"W")</f>
        <v>0</v>
      </c>
      <c r="AL63" s="170" t="str">
        <f>IF(AP63="","",COUNTIF(AP12:AP63,"-"))</f>
        <v/>
      </c>
      <c r="AM63" s="170" t="str">
        <v/>
      </c>
      <c r="AN63" s="178" t="str">
        <v/>
      </c>
      <c r="AO63" s="179" t="str">
        <v>BYE</v>
      </c>
      <c r="AP63" s="180" t="str">
        <v/>
      </c>
      <c r="AQ63" s="57"/>
    </row>
    <row r="64" spans="1:45" ht="21.95" customHeight="1">
      <c r="A64" s="118">
        <v>53</v>
      </c>
      <c r="B64" s="72"/>
      <c r="C64" s="73"/>
      <c r="D64" s="74"/>
      <c r="E64" s="51"/>
      <c r="F64" s="291"/>
      <c r="G64" s="152" t="str">
        <v/>
      </c>
      <c r="H64" s="156" t="str">
        <v/>
      </c>
      <c r="I64" s="150"/>
      <c r="J64" s="63"/>
      <c r="K64" s="54"/>
      <c r="L64" s="297"/>
      <c r="M64" s="165" t="str">
        <v/>
      </c>
      <c r="N64" s="181" t="str">
        <v/>
      </c>
      <c r="O64" s="276" t="str">
        <v/>
      </c>
      <c r="P64" s="167" t="str">
        <f t="shared" si="0"/>
        <v/>
      </c>
      <c r="Q64" s="177" t="str">
        <v/>
      </c>
      <c r="R64" s="277" t="str">
        <v/>
      </c>
      <c r="S64" s="279" t="str">
        <v/>
      </c>
      <c r="T64" s="169" t="str">
        <v/>
      </c>
      <c r="U64" s="170" t="str">
        <f>IF(P64="","",COUNTIF(P12:P64,"-"))</f>
        <v/>
      </c>
      <c r="V64" s="171" t="str">
        <v/>
      </c>
      <c r="W64" s="171" t="str">
        <v/>
      </c>
      <c r="X64" s="171" t="str">
        <v/>
      </c>
      <c r="Y64" s="171" t="str">
        <v/>
      </c>
      <c r="Z64" s="171" t="str">
        <v/>
      </c>
      <c r="AA64" s="171" t="str">
        <v/>
      </c>
      <c r="AB64" s="171" t="str">
        <v/>
      </c>
      <c r="AC64" s="171" t="str">
        <f>IF(P64="","",IF(AB64="0","0",COUNTIF(AB12:AB63,AB64)))</f>
        <v/>
      </c>
      <c r="AD64" s="171" t="str">
        <v/>
      </c>
      <c r="AE64" s="171" t="str">
        <v/>
      </c>
      <c r="AF64" s="171" t="str">
        <v/>
      </c>
      <c r="AG64" s="171" t="str">
        <v/>
      </c>
      <c r="AH64" s="171" t="str">
        <v/>
      </c>
      <c r="AI64" s="171" t="str">
        <v/>
      </c>
      <c r="AJ64" s="278" t="str">
        <v>BYE</v>
      </c>
      <c r="AK64" s="170">
        <f>COUNTIF(AQ12:AQ64,"W")</f>
        <v>0</v>
      </c>
      <c r="AL64" s="170" t="str">
        <f>IF(AP64="","",COUNTIF(AP12:AP64,"-"))</f>
        <v/>
      </c>
      <c r="AM64" s="170" t="str">
        <v/>
      </c>
      <c r="AN64" s="178" t="str">
        <v/>
      </c>
      <c r="AO64" s="179" t="str">
        <v>BYE</v>
      </c>
      <c r="AP64" s="180" t="str">
        <v/>
      </c>
      <c r="AQ64" s="57"/>
    </row>
    <row r="65" spans="1:43" ht="21.95" customHeight="1" thickBot="1">
      <c r="A65" s="117">
        <v>54</v>
      </c>
      <c r="B65" s="69"/>
      <c r="C65" s="70"/>
      <c r="D65" s="71"/>
      <c r="E65" s="50"/>
      <c r="F65" s="292"/>
      <c r="G65" s="154" t="str">
        <v/>
      </c>
      <c r="H65" s="155" t="str">
        <v/>
      </c>
      <c r="I65" s="150"/>
      <c r="J65" s="62"/>
      <c r="K65" s="53"/>
      <c r="L65" s="298"/>
      <c r="M65" s="175" t="str">
        <v/>
      </c>
      <c r="N65" s="176" t="str">
        <v/>
      </c>
      <c r="O65" s="276" t="str">
        <v/>
      </c>
      <c r="P65" s="167" t="str">
        <f t="shared" si="0"/>
        <v/>
      </c>
      <c r="Q65" s="177" t="str">
        <v/>
      </c>
      <c r="R65" s="277" t="str">
        <v/>
      </c>
      <c r="S65" s="278" t="str">
        <v/>
      </c>
      <c r="T65" s="169" t="str">
        <v/>
      </c>
      <c r="U65" s="170" t="str">
        <f>IF(P65="","",COUNTIF(P12:P65,"-"))</f>
        <v/>
      </c>
      <c r="V65" s="171" t="str">
        <v/>
      </c>
      <c r="W65" s="171" t="str">
        <v/>
      </c>
      <c r="X65" s="171" t="str">
        <v/>
      </c>
      <c r="Y65" s="171" t="str">
        <v/>
      </c>
      <c r="Z65" s="171" t="str">
        <v/>
      </c>
      <c r="AA65" s="171" t="str">
        <v/>
      </c>
      <c r="AB65" s="171" t="str">
        <v/>
      </c>
      <c r="AC65" s="171" t="str">
        <f>IF(P65="","",IF(AB65="0","0",COUNTIF(AB12:AB64,AB65)))</f>
        <v/>
      </c>
      <c r="AD65" s="171" t="str">
        <v/>
      </c>
      <c r="AE65" s="171" t="str">
        <v/>
      </c>
      <c r="AF65" s="171" t="str">
        <v/>
      </c>
      <c r="AG65" s="171" t="str">
        <v/>
      </c>
      <c r="AH65" s="171" t="str">
        <v/>
      </c>
      <c r="AI65" s="171" t="str">
        <v/>
      </c>
      <c r="AJ65" s="278" t="str">
        <v>BYE</v>
      </c>
      <c r="AK65" s="170">
        <f>COUNTIF(AQ12:AQ65,"W")</f>
        <v>0</v>
      </c>
      <c r="AL65" s="170" t="str">
        <f>IF(AP65="","",COUNTIF(AP12:AP65,"-"))</f>
        <v/>
      </c>
      <c r="AM65" s="170" t="str">
        <v/>
      </c>
      <c r="AN65" s="178" t="str">
        <v/>
      </c>
      <c r="AO65" s="179" t="str">
        <v>BYE</v>
      </c>
      <c r="AP65" s="180" t="str">
        <v/>
      </c>
      <c r="AQ65" s="57"/>
    </row>
    <row r="66" spans="1:43" ht="21.95" customHeight="1">
      <c r="A66" s="118">
        <v>55</v>
      </c>
      <c r="B66" s="72"/>
      <c r="C66" s="73"/>
      <c r="D66" s="74"/>
      <c r="E66" s="51"/>
      <c r="F66" s="291"/>
      <c r="G66" s="152" t="str">
        <v/>
      </c>
      <c r="H66" s="156" t="str">
        <v/>
      </c>
      <c r="I66" s="150"/>
      <c r="J66" s="63"/>
      <c r="K66" s="54"/>
      <c r="L66" s="297"/>
      <c r="M66" s="165" t="str">
        <v/>
      </c>
      <c r="N66" s="181" t="str">
        <v/>
      </c>
      <c r="O66" s="276" t="str">
        <v/>
      </c>
      <c r="P66" s="167" t="str">
        <f t="shared" si="0"/>
        <v/>
      </c>
      <c r="Q66" s="177" t="str">
        <v/>
      </c>
      <c r="R66" s="277" t="str">
        <v/>
      </c>
      <c r="S66" s="278" t="str">
        <v/>
      </c>
      <c r="T66" s="169" t="str">
        <v/>
      </c>
      <c r="U66" s="170" t="str">
        <f>IF(P66="","",COUNTIF(P12:P66,"-"))</f>
        <v/>
      </c>
      <c r="V66" s="171" t="str">
        <v/>
      </c>
      <c r="W66" s="171" t="str">
        <v/>
      </c>
      <c r="X66" s="171" t="str">
        <v/>
      </c>
      <c r="Y66" s="171" t="str">
        <v/>
      </c>
      <c r="Z66" s="171" t="str">
        <v/>
      </c>
      <c r="AA66" s="171" t="str">
        <v/>
      </c>
      <c r="AB66" s="171" t="str">
        <v/>
      </c>
      <c r="AC66" s="171" t="str">
        <f>IF(P66="","",IF(AB66="0","0",COUNTIF(AB12:AB65,AB66)))</f>
        <v/>
      </c>
      <c r="AD66" s="171" t="str">
        <v/>
      </c>
      <c r="AE66" s="171" t="str">
        <v/>
      </c>
      <c r="AF66" s="171" t="str">
        <v/>
      </c>
      <c r="AG66" s="171" t="str">
        <v/>
      </c>
      <c r="AH66" s="171" t="str">
        <v/>
      </c>
      <c r="AI66" s="171" t="str">
        <v/>
      </c>
      <c r="AJ66" s="278" t="str">
        <v>BYE</v>
      </c>
      <c r="AK66" s="170">
        <f>COUNTIF(AQ12:AQ66,"W")</f>
        <v>0</v>
      </c>
      <c r="AL66" s="170" t="str">
        <f>IF(AP66="","",COUNTIF(AP12:AP66,"-"))</f>
        <v/>
      </c>
      <c r="AM66" s="170" t="str">
        <v/>
      </c>
      <c r="AN66" s="178" t="str">
        <v/>
      </c>
      <c r="AO66" s="182" t="str">
        <v>BYE</v>
      </c>
      <c r="AP66" s="180" t="str">
        <v/>
      </c>
      <c r="AQ66" s="57"/>
    </row>
    <row r="67" spans="1:43" ht="21.95" customHeight="1" thickBot="1">
      <c r="A67" s="117">
        <v>56</v>
      </c>
      <c r="B67" s="69"/>
      <c r="C67" s="70"/>
      <c r="D67" s="71"/>
      <c r="E67" s="50"/>
      <c r="F67" s="292"/>
      <c r="G67" s="154" t="str">
        <v/>
      </c>
      <c r="H67" s="155" t="str">
        <v/>
      </c>
      <c r="I67" s="150"/>
      <c r="J67" s="62"/>
      <c r="K67" s="53"/>
      <c r="L67" s="298"/>
      <c r="M67" s="175" t="str">
        <v/>
      </c>
      <c r="N67" s="176" t="str">
        <v/>
      </c>
      <c r="O67" s="276" t="str">
        <v/>
      </c>
      <c r="P67" s="167" t="str">
        <f t="shared" si="0"/>
        <v/>
      </c>
      <c r="Q67" s="177" t="str">
        <v/>
      </c>
      <c r="R67" s="277" t="str">
        <v/>
      </c>
      <c r="S67" s="278" t="str">
        <v/>
      </c>
      <c r="T67" s="169" t="str">
        <v/>
      </c>
      <c r="U67" s="170" t="str">
        <f>IF(P67="","",COUNTIF(P12:P67,"-"))</f>
        <v/>
      </c>
      <c r="V67" s="171" t="str">
        <v/>
      </c>
      <c r="W67" s="171" t="str">
        <v/>
      </c>
      <c r="X67" s="171" t="str">
        <v/>
      </c>
      <c r="Y67" s="171" t="str">
        <v/>
      </c>
      <c r="Z67" s="171" t="str">
        <v/>
      </c>
      <c r="AA67" s="171" t="str">
        <v/>
      </c>
      <c r="AB67" s="171" t="str">
        <v/>
      </c>
      <c r="AC67" s="171" t="str">
        <f>IF(P67="","",IF(AB67="0","0",COUNTIF(AB12:AB66,AB67)))</f>
        <v/>
      </c>
      <c r="AD67" s="171" t="str">
        <v/>
      </c>
      <c r="AE67" s="171" t="str">
        <v/>
      </c>
      <c r="AF67" s="171" t="str">
        <v/>
      </c>
      <c r="AG67" s="171" t="str">
        <v/>
      </c>
      <c r="AH67" s="171" t="str">
        <v/>
      </c>
      <c r="AI67" s="171" t="str">
        <v/>
      </c>
      <c r="AJ67" s="278" t="str">
        <v>BYE</v>
      </c>
      <c r="AK67" s="170">
        <f>COUNTIF(AQ12:AQ67,"W")</f>
        <v>0</v>
      </c>
      <c r="AL67" s="170" t="str">
        <f>IF(AP67="","",COUNTIF(AP12:AP67,"-"))</f>
        <v/>
      </c>
      <c r="AM67" s="170" t="str">
        <v/>
      </c>
      <c r="AN67" s="178" t="str">
        <v/>
      </c>
      <c r="AO67" s="179" t="str">
        <v>BYE</v>
      </c>
      <c r="AP67" s="180" t="str">
        <v/>
      </c>
      <c r="AQ67" s="57"/>
    </row>
    <row r="68" spans="1:43" ht="21.95" customHeight="1">
      <c r="A68" s="118">
        <v>57</v>
      </c>
      <c r="B68" s="72"/>
      <c r="C68" s="73"/>
      <c r="D68" s="74"/>
      <c r="E68" s="51"/>
      <c r="F68" s="291"/>
      <c r="G68" s="152" t="str">
        <v/>
      </c>
      <c r="H68" s="156" t="str">
        <v/>
      </c>
      <c r="I68" s="150"/>
      <c r="J68" s="63"/>
      <c r="K68" s="54"/>
      <c r="L68" s="297"/>
      <c r="M68" s="165" t="str">
        <v/>
      </c>
      <c r="N68" s="181" t="str">
        <v/>
      </c>
      <c r="O68" s="276" t="str">
        <v/>
      </c>
      <c r="P68" s="167" t="str">
        <f t="shared" si="0"/>
        <v/>
      </c>
      <c r="Q68" s="177" t="str">
        <v/>
      </c>
      <c r="R68" s="277" t="str">
        <v/>
      </c>
      <c r="S68" s="278" t="str">
        <v/>
      </c>
      <c r="T68" s="169" t="str">
        <v/>
      </c>
      <c r="U68" s="170" t="str">
        <f>IF(P68="","",COUNTIF(P12:P68,"-"))</f>
        <v/>
      </c>
      <c r="V68" s="171" t="str">
        <v/>
      </c>
      <c r="W68" s="171" t="str">
        <v/>
      </c>
      <c r="X68" s="171" t="str">
        <v/>
      </c>
      <c r="Y68" s="171" t="str">
        <v/>
      </c>
      <c r="Z68" s="171" t="str">
        <v/>
      </c>
      <c r="AA68" s="171" t="str">
        <v/>
      </c>
      <c r="AB68" s="171" t="str">
        <v/>
      </c>
      <c r="AC68" s="171" t="str">
        <f>IF(P68="","",IF(P68="","",IF(AB68="0","0",COUNTIF(AB12:AB67,AB68))))</f>
        <v/>
      </c>
      <c r="AD68" s="171" t="str">
        <v/>
      </c>
      <c r="AE68" s="171" t="str">
        <v/>
      </c>
      <c r="AF68" s="171" t="str">
        <v/>
      </c>
      <c r="AG68" s="171" t="str">
        <v/>
      </c>
      <c r="AH68" s="171" t="str">
        <v/>
      </c>
      <c r="AI68" s="171" t="str">
        <v/>
      </c>
      <c r="AJ68" s="278" t="str">
        <v>BYE</v>
      </c>
      <c r="AK68" s="170">
        <f>COUNTIF(AQ12:AQ68,"W")</f>
        <v>0</v>
      </c>
      <c r="AL68" s="170" t="str">
        <f>IF(AP68="","",COUNTIF(AP12:AP68,"-"))</f>
        <v/>
      </c>
      <c r="AM68" s="170" t="str">
        <v/>
      </c>
      <c r="AN68" s="178" t="str">
        <v/>
      </c>
      <c r="AO68" s="179" t="str">
        <v>BYE</v>
      </c>
      <c r="AP68" s="180" t="str">
        <v/>
      </c>
      <c r="AQ68" s="57"/>
    </row>
    <row r="69" spans="1:43" ht="21.95" customHeight="1" thickBot="1">
      <c r="A69" s="117">
        <v>58</v>
      </c>
      <c r="B69" s="69"/>
      <c r="C69" s="70"/>
      <c r="D69" s="71"/>
      <c r="E69" s="50"/>
      <c r="F69" s="292"/>
      <c r="G69" s="154" t="str">
        <v/>
      </c>
      <c r="H69" s="155" t="str">
        <v/>
      </c>
      <c r="I69" s="150"/>
      <c r="J69" s="62"/>
      <c r="K69" s="53"/>
      <c r="L69" s="298"/>
      <c r="M69" s="175" t="str">
        <v/>
      </c>
      <c r="N69" s="176" t="str">
        <v/>
      </c>
      <c r="O69" s="276" t="str">
        <v/>
      </c>
      <c r="P69" s="167" t="str">
        <f t="shared" si="0"/>
        <v/>
      </c>
      <c r="Q69" s="177" t="str">
        <v/>
      </c>
      <c r="R69" s="277" t="str">
        <v/>
      </c>
      <c r="S69" s="278" t="str">
        <v/>
      </c>
      <c r="T69" s="169" t="str">
        <v/>
      </c>
      <c r="U69" s="170" t="str">
        <f>IF(P69="","",COUNTIF(P12:P69,"-"))</f>
        <v/>
      </c>
      <c r="V69" s="171" t="str">
        <v/>
      </c>
      <c r="W69" s="171" t="str">
        <v/>
      </c>
      <c r="X69" s="171" t="str">
        <v/>
      </c>
      <c r="Y69" s="171" t="str">
        <v/>
      </c>
      <c r="Z69" s="171" t="str">
        <v/>
      </c>
      <c r="AA69" s="171" t="str">
        <v/>
      </c>
      <c r="AB69" s="171" t="str">
        <v/>
      </c>
      <c r="AC69" s="171" t="str">
        <f>IF(P69="","",IF(P69="","",IF(AB69="0","0",COUNTIF(AB12:AB68,AB69))))</f>
        <v/>
      </c>
      <c r="AD69" s="171" t="str">
        <v/>
      </c>
      <c r="AE69" s="171" t="str">
        <v/>
      </c>
      <c r="AF69" s="171" t="str">
        <v/>
      </c>
      <c r="AG69" s="171" t="str">
        <v/>
      </c>
      <c r="AH69" s="171" t="str">
        <v/>
      </c>
      <c r="AI69" s="171" t="str">
        <v/>
      </c>
      <c r="AJ69" s="278" t="str">
        <v>BYE</v>
      </c>
      <c r="AK69" s="170">
        <f>COUNTIF(AQ12:AQ69,"W")</f>
        <v>0</v>
      </c>
      <c r="AL69" s="170" t="str">
        <f>IF(AP69="","",COUNTIF(AP12:AP69,"-"))</f>
        <v/>
      </c>
      <c r="AM69" s="170" t="str">
        <v/>
      </c>
      <c r="AN69" s="178" t="str">
        <v/>
      </c>
      <c r="AO69" s="179" t="str">
        <v>BYE</v>
      </c>
      <c r="AP69" s="180" t="str">
        <v/>
      </c>
      <c r="AQ69" s="57"/>
    </row>
    <row r="70" spans="1:43" ht="21.95" customHeight="1">
      <c r="A70" s="118">
        <v>59</v>
      </c>
      <c r="B70" s="72"/>
      <c r="C70" s="73"/>
      <c r="D70" s="74"/>
      <c r="E70" s="51"/>
      <c r="F70" s="291"/>
      <c r="G70" s="152" t="str">
        <v/>
      </c>
      <c r="H70" s="156" t="str">
        <v/>
      </c>
      <c r="I70" s="150"/>
      <c r="J70" s="63"/>
      <c r="K70" s="54"/>
      <c r="L70" s="297"/>
      <c r="M70" s="165" t="str">
        <v/>
      </c>
      <c r="N70" s="181" t="str">
        <v/>
      </c>
      <c r="O70" s="276" t="str">
        <v/>
      </c>
      <c r="P70" s="167" t="str">
        <f t="shared" si="0"/>
        <v/>
      </c>
      <c r="Q70" s="177" t="str">
        <v/>
      </c>
      <c r="R70" s="277" t="str">
        <v/>
      </c>
      <c r="S70" s="278" t="str">
        <v/>
      </c>
      <c r="T70" s="169" t="str">
        <v/>
      </c>
      <c r="U70" s="170" t="str">
        <f>IF(P70="","",COUNTIF(P12:P70,"-"))</f>
        <v/>
      </c>
      <c r="V70" s="171" t="str">
        <v/>
      </c>
      <c r="W70" s="171" t="str">
        <v/>
      </c>
      <c r="X70" s="171" t="str">
        <v/>
      </c>
      <c r="Y70" s="171" t="str">
        <v/>
      </c>
      <c r="Z70" s="171" t="str">
        <v/>
      </c>
      <c r="AA70" s="171" t="str">
        <v/>
      </c>
      <c r="AB70" s="171" t="str">
        <v/>
      </c>
      <c r="AC70" s="171" t="str">
        <f>IF(P70="","",IF(P70="","",IF(AB70="0","0",COUNTIF(AB12:AB69,AB70))))</f>
        <v/>
      </c>
      <c r="AD70" s="171" t="str">
        <v/>
      </c>
      <c r="AE70" s="171" t="str">
        <v/>
      </c>
      <c r="AF70" s="171" t="str">
        <v/>
      </c>
      <c r="AG70" s="171" t="str">
        <v/>
      </c>
      <c r="AH70" s="171" t="str">
        <v/>
      </c>
      <c r="AI70" s="171" t="str">
        <v/>
      </c>
      <c r="AJ70" s="278" t="str">
        <v>BYE</v>
      </c>
      <c r="AK70" s="170">
        <f>COUNTIF(AQ12:AQ70,"W")</f>
        <v>0</v>
      </c>
      <c r="AL70" s="170" t="str">
        <f>IF(AP70="","",COUNTIF(AP12:AP70,"-"))</f>
        <v/>
      </c>
      <c r="AM70" s="170" t="str">
        <v/>
      </c>
      <c r="AN70" s="178" t="str">
        <v/>
      </c>
      <c r="AO70" s="179" t="str">
        <v>BYE</v>
      </c>
      <c r="AP70" s="180" t="str">
        <v/>
      </c>
      <c r="AQ70" s="57"/>
    </row>
    <row r="71" spans="1:43" ht="21.95" customHeight="1" thickBot="1">
      <c r="A71" s="117">
        <v>60</v>
      </c>
      <c r="B71" s="69"/>
      <c r="C71" s="70"/>
      <c r="D71" s="71"/>
      <c r="E71" s="50"/>
      <c r="F71" s="292"/>
      <c r="G71" s="154" t="str">
        <v/>
      </c>
      <c r="H71" s="155" t="str">
        <v/>
      </c>
      <c r="I71" s="150"/>
      <c r="J71" s="62"/>
      <c r="K71" s="53"/>
      <c r="L71" s="298"/>
      <c r="M71" s="175" t="str">
        <v/>
      </c>
      <c r="N71" s="176" t="str">
        <v/>
      </c>
      <c r="O71" s="276" t="str">
        <v/>
      </c>
      <c r="P71" s="167" t="str">
        <f t="shared" si="0"/>
        <v/>
      </c>
      <c r="Q71" s="177" t="str">
        <v/>
      </c>
      <c r="R71" s="277" t="str">
        <v/>
      </c>
      <c r="S71" s="278" t="str">
        <v/>
      </c>
      <c r="T71" s="169" t="str">
        <v/>
      </c>
      <c r="U71" s="170" t="str">
        <f>IF(P71="","",COUNTIF(P12:P71,"-"))</f>
        <v/>
      </c>
      <c r="V71" s="171" t="str">
        <v/>
      </c>
      <c r="W71" s="171" t="str">
        <v/>
      </c>
      <c r="X71" s="171" t="str">
        <v/>
      </c>
      <c r="Y71" s="171" t="str">
        <v/>
      </c>
      <c r="Z71" s="171" t="str">
        <v/>
      </c>
      <c r="AA71" s="171" t="str">
        <v/>
      </c>
      <c r="AB71" s="171" t="str">
        <v/>
      </c>
      <c r="AC71" s="171" t="str">
        <f>IF(P71="","",IF(AB71="0","0",COUNTIF(AB12:AB70,AB71)))</f>
        <v/>
      </c>
      <c r="AD71" s="171" t="str">
        <v/>
      </c>
      <c r="AE71" s="171" t="str">
        <v/>
      </c>
      <c r="AF71" s="171" t="str">
        <v/>
      </c>
      <c r="AG71" s="171" t="str">
        <v/>
      </c>
      <c r="AH71" s="171" t="str">
        <v/>
      </c>
      <c r="AI71" s="171" t="str">
        <v/>
      </c>
      <c r="AJ71" s="278" t="str">
        <v>BYE</v>
      </c>
      <c r="AK71" s="170">
        <f>COUNTIF(AQ12:AQ71,"W")</f>
        <v>0</v>
      </c>
      <c r="AL71" s="170" t="str">
        <f>IF(AP71="","",COUNTIF(AP12:AP71,"-"))</f>
        <v/>
      </c>
      <c r="AM71" s="170" t="str">
        <v/>
      </c>
      <c r="AN71" s="178" t="str">
        <v/>
      </c>
      <c r="AO71" s="179" t="str">
        <v>BYE</v>
      </c>
      <c r="AP71" s="180" t="str">
        <v/>
      </c>
      <c r="AQ71" s="57"/>
    </row>
    <row r="72" spans="1:43" ht="21.95" customHeight="1">
      <c r="A72" s="118">
        <v>61</v>
      </c>
      <c r="B72" s="72"/>
      <c r="C72" s="73"/>
      <c r="D72" s="74"/>
      <c r="E72" s="51"/>
      <c r="F72" s="291"/>
      <c r="G72" s="152" t="str">
        <v/>
      </c>
      <c r="H72" s="156" t="str">
        <v/>
      </c>
      <c r="I72" s="150"/>
      <c r="J72" s="63"/>
      <c r="K72" s="54"/>
      <c r="L72" s="297"/>
      <c r="M72" s="165" t="str">
        <v/>
      </c>
      <c r="N72" s="181" t="str">
        <v/>
      </c>
      <c r="O72" s="276" t="str">
        <v/>
      </c>
      <c r="P72" s="167" t="str">
        <f t="shared" si="0"/>
        <v/>
      </c>
      <c r="Q72" s="177" t="str">
        <v/>
      </c>
      <c r="R72" s="277" t="str">
        <v/>
      </c>
      <c r="S72" s="278" t="str">
        <v/>
      </c>
      <c r="T72" s="169" t="str">
        <v/>
      </c>
      <c r="U72" s="170" t="str">
        <f>IF(P72="","",COUNTIF(P12:P72,"-"))</f>
        <v/>
      </c>
      <c r="V72" s="171" t="str">
        <v/>
      </c>
      <c r="W72" s="171" t="str">
        <v/>
      </c>
      <c r="X72" s="171" t="str">
        <v/>
      </c>
      <c r="Y72" s="171" t="str">
        <v/>
      </c>
      <c r="Z72" s="171" t="str">
        <v/>
      </c>
      <c r="AA72" s="171" t="str">
        <v/>
      </c>
      <c r="AB72" s="171" t="str">
        <v/>
      </c>
      <c r="AC72" s="171" t="str">
        <f>IF(P72="","",IF(AB72="0","0",COUNTIF(AB52:AB71,AB72)))</f>
        <v/>
      </c>
      <c r="AD72" s="171" t="str">
        <v/>
      </c>
      <c r="AE72" s="171" t="str">
        <v/>
      </c>
      <c r="AF72" s="171" t="str">
        <v/>
      </c>
      <c r="AG72" s="171" t="str">
        <v/>
      </c>
      <c r="AH72" s="171" t="str">
        <v/>
      </c>
      <c r="AI72" s="171" t="str">
        <v/>
      </c>
      <c r="AJ72" s="278" t="str">
        <v>BYE</v>
      </c>
      <c r="AK72" s="170">
        <f>COUNTIF(AQ12:AQ72,"W")</f>
        <v>0</v>
      </c>
      <c r="AL72" s="170" t="str">
        <f>IF(AP72="","",COUNTIF(AP12:AP72,"-"))</f>
        <v/>
      </c>
      <c r="AM72" s="170" t="str">
        <v/>
      </c>
      <c r="AN72" s="178" t="str">
        <v/>
      </c>
      <c r="AO72" s="179" t="str">
        <v>BYE</v>
      </c>
      <c r="AP72" s="180" t="str">
        <v/>
      </c>
      <c r="AQ72" s="57"/>
    </row>
    <row r="73" spans="1:43" ht="21.95" customHeight="1" thickBot="1">
      <c r="A73" s="117">
        <v>62</v>
      </c>
      <c r="B73" s="69"/>
      <c r="C73" s="70"/>
      <c r="D73" s="71"/>
      <c r="E73" s="50"/>
      <c r="F73" s="292"/>
      <c r="G73" s="154" t="str">
        <v/>
      </c>
      <c r="H73" s="155" t="str">
        <v/>
      </c>
      <c r="I73" s="150"/>
      <c r="J73" s="79"/>
      <c r="K73" s="80"/>
      <c r="L73" s="299"/>
      <c r="M73" s="175" t="str">
        <v/>
      </c>
      <c r="N73" s="176" t="str">
        <v/>
      </c>
      <c r="O73" s="276" t="str">
        <v/>
      </c>
      <c r="P73" s="167" t="str">
        <f t="shared" si="0"/>
        <v/>
      </c>
      <c r="Q73" s="177" t="str">
        <v/>
      </c>
      <c r="R73" s="277" t="str">
        <v/>
      </c>
      <c r="S73" s="278" t="str">
        <v/>
      </c>
      <c r="T73" s="169" t="str">
        <v/>
      </c>
      <c r="U73" s="170" t="str">
        <f>IF(P73="","",COUNTIF(P12:P73,"-"))</f>
        <v/>
      </c>
      <c r="V73" s="171" t="str">
        <v/>
      </c>
      <c r="W73" s="171" t="str">
        <v/>
      </c>
      <c r="X73" s="171" t="str">
        <v/>
      </c>
      <c r="Y73" s="171" t="str">
        <v/>
      </c>
      <c r="Z73" s="171" t="str">
        <v/>
      </c>
      <c r="AA73" s="171" t="str">
        <v/>
      </c>
      <c r="AB73" s="171" t="str">
        <v/>
      </c>
      <c r="AC73" s="171" t="str">
        <f>IF(P73="","",IF(AB73="0","0",COUNTIF(AB12:AB72,AB73)))</f>
        <v/>
      </c>
      <c r="AD73" s="171" t="str">
        <v/>
      </c>
      <c r="AE73" s="171" t="str">
        <v/>
      </c>
      <c r="AF73" s="171" t="str">
        <v/>
      </c>
      <c r="AG73" s="171" t="str">
        <v/>
      </c>
      <c r="AH73" s="171" t="str">
        <v/>
      </c>
      <c r="AI73" s="171" t="str">
        <v/>
      </c>
      <c r="AJ73" s="278" t="str">
        <v>BYE</v>
      </c>
      <c r="AK73" s="170">
        <f>COUNTIF(AQ12:AQ73,"W")</f>
        <v>0</v>
      </c>
      <c r="AL73" s="170" t="str">
        <f>IF(AP73="","",COUNTIF(AP12:AP73,"-"))</f>
        <v/>
      </c>
      <c r="AM73" s="170" t="str">
        <v/>
      </c>
      <c r="AN73" s="178" t="str">
        <v/>
      </c>
      <c r="AO73" s="179" t="str">
        <v>BYE</v>
      </c>
      <c r="AP73" s="180" t="str">
        <v/>
      </c>
      <c r="AQ73" s="57"/>
    </row>
    <row r="74" spans="1:43" ht="21.95" customHeight="1">
      <c r="A74" s="118">
        <v>63</v>
      </c>
      <c r="B74" s="72"/>
      <c r="C74" s="73"/>
      <c r="D74" s="74"/>
      <c r="E74" s="51"/>
      <c r="F74" s="291"/>
      <c r="G74" s="152" t="str">
        <v/>
      </c>
      <c r="H74" s="156" t="str">
        <v/>
      </c>
      <c r="I74" s="150"/>
      <c r="J74" s="63"/>
      <c r="K74" s="54"/>
      <c r="L74" s="297"/>
      <c r="M74" s="165" t="str">
        <v/>
      </c>
      <c r="N74" s="181" t="str">
        <v/>
      </c>
      <c r="O74" s="276" t="str">
        <v/>
      </c>
      <c r="P74" s="167" t="str">
        <f t="shared" si="0"/>
        <v/>
      </c>
      <c r="Q74" s="177" t="str">
        <v/>
      </c>
      <c r="R74" s="277" t="str">
        <v/>
      </c>
      <c r="S74" s="278" t="str">
        <v/>
      </c>
      <c r="T74" s="169" t="str">
        <v/>
      </c>
      <c r="U74" s="170" t="str">
        <f>IF(P74="","",COUNTIF(P12:P74,"-"))</f>
        <v/>
      </c>
      <c r="V74" s="171" t="str">
        <v/>
      </c>
      <c r="W74" s="171" t="str">
        <v/>
      </c>
      <c r="X74" s="171" t="str">
        <v/>
      </c>
      <c r="Y74" s="171" t="str">
        <v/>
      </c>
      <c r="Z74" s="171" t="str">
        <v/>
      </c>
      <c r="AA74" s="171" t="str">
        <v/>
      </c>
      <c r="AB74" s="171" t="str">
        <v/>
      </c>
      <c r="AC74" s="171" t="str">
        <f>IF(P74="","",IF(AB74="0","0",COUNTIF(AB12:AB73,AB74)))</f>
        <v/>
      </c>
      <c r="AD74" s="171" t="str">
        <v/>
      </c>
      <c r="AE74" s="171" t="str">
        <v/>
      </c>
      <c r="AF74" s="171" t="str">
        <v/>
      </c>
      <c r="AG74" s="171" t="str">
        <v/>
      </c>
      <c r="AH74" s="171" t="str">
        <v/>
      </c>
      <c r="AI74" s="171" t="str">
        <v/>
      </c>
      <c r="AJ74" s="278" t="str">
        <v>BYE</v>
      </c>
      <c r="AK74" s="170">
        <f>COUNTIF(AQ12:AQ74,"W")</f>
        <v>0</v>
      </c>
      <c r="AL74" s="170" t="str">
        <f>IF(AP74="","",COUNTIF(AP12:AP74,"-"))</f>
        <v/>
      </c>
      <c r="AM74" s="170" t="str">
        <v/>
      </c>
      <c r="AN74" s="178" t="str">
        <v/>
      </c>
      <c r="AO74" s="179" t="str">
        <v>BYE</v>
      </c>
      <c r="AP74" s="180" t="str">
        <v/>
      </c>
      <c r="AQ74" s="57"/>
    </row>
    <row r="75" spans="1:43" ht="21.95" customHeight="1" thickBot="1">
      <c r="A75" s="117">
        <v>64</v>
      </c>
      <c r="B75" s="69"/>
      <c r="C75" s="70"/>
      <c r="D75" s="71"/>
      <c r="E75" s="50"/>
      <c r="F75" s="292"/>
      <c r="G75" s="154" t="str">
        <v/>
      </c>
      <c r="H75" s="155" t="str">
        <v/>
      </c>
      <c r="I75" s="150"/>
      <c r="J75" s="62"/>
      <c r="K75" s="53"/>
      <c r="L75" s="298"/>
      <c r="M75" s="175" t="str">
        <v/>
      </c>
      <c r="N75" s="176" t="str">
        <v/>
      </c>
      <c r="O75" s="276" t="str">
        <v/>
      </c>
      <c r="P75" s="167" t="str">
        <f t="shared" si="0"/>
        <v/>
      </c>
      <c r="Q75" s="177" t="str">
        <v/>
      </c>
      <c r="R75" s="277" t="str">
        <v/>
      </c>
      <c r="S75" s="278" t="str">
        <v/>
      </c>
      <c r="T75" s="169" t="str">
        <v/>
      </c>
      <c r="U75" s="170" t="str">
        <f>IF(P75="","",COUNTIF(P12:P75,"-"))</f>
        <v/>
      </c>
      <c r="V75" s="171" t="str">
        <v/>
      </c>
      <c r="W75" s="171" t="str">
        <v/>
      </c>
      <c r="X75" s="171" t="str">
        <v/>
      </c>
      <c r="Y75" s="171" t="str">
        <v/>
      </c>
      <c r="Z75" s="171" t="str">
        <v/>
      </c>
      <c r="AA75" s="171" t="str">
        <v/>
      </c>
      <c r="AB75" s="171" t="str">
        <v/>
      </c>
      <c r="AC75" s="171" t="str">
        <f>IF(P75="","",IF(AB75="0","0",COUNTIF(AB12:AB74,AB75)))</f>
        <v/>
      </c>
      <c r="AD75" s="171" t="str">
        <v/>
      </c>
      <c r="AE75" s="171" t="str">
        <v/>
      </c>
      <c r="AF75" s="171" t="str">
        <v/>
      </c>
      <c r="AG75" s="171" t="str">
        <v/>
      </c>
      <c r="AH75" s="171" t="str">
        <v/>
      </c>
      <c r="AI75" s="171" t="str">
        <v/>
      </c>
      <c r="AJ75" s="278" t="str">
        <v>BYE</v>
      </c>
      <c r="AK75" s="170">
        <f>COUNTIF(AQ12:AQ75,"W")</f>
        <v>0</v>
      </c>
      <c r="AL75" s="170" t="str">
        <f>IF(AP75="","",COUNTIF(AP12:AP75,"-"))</f>
        <v/>
      </c>
      <c r="AM75" s="170" t="str">
        <v/>
      </c>
      <c r="AN75" s="178" t="str">
        <v/>
      </c>
      <c r="AO75" s="179" t="str">
        <v>BYE</v>
      </c>
      <c r="AP75" s="180" t="str">
        <v/>
      </c>
      <c r="AQ75" s="57"/>
    </row>
    <row r="76" spans="1:43" ht="21.95" customHeight="1">
      <c r="A76" s="118">
        <v>65</v>
      </c>
      <c r="B76" s="72"/>
      <c r="C76" s="73"/>
      <c r="D76" s="74"/>
      <c r="E76" s="51"/>
      <c r="F76" s="291"/>
      <c r="G76" s="152" t="str">
        <v/>
      </c>
      <c r="H76" s="156" t="str">
        <v/>
      </c>
      <c r="I76" s="150"/>
      <c r="J76" s="63"/>
      <c r="K76" s="54"/>
      <c r="L76" s="297"/>
      <c r="M76" s="165" t="str">
        <v/>
      </c>
      <c r="N76" s="181" t="str">
        <v/>
      </c>
      <c r="O76" s="276" t="str">
        <v/>
      </c>
      <c r="P76" s="167" t="str">
        <f t="shared" ref="P76:P111" si="1">IF(AND(ISBLANK(D76),ISBLANK(J76)),"",IF(AND(G76="-",M76="-"),"-",IF(AND(G76="-",ISBLANK(J76)),"-",MIN(G76,M76))))</f>
        <v/>
      </c>
      <c r="Q76" s="177" t="str">
        <v/>
      </c>
      <c r="R76" s="277" t="str">
        <v/>
      </c>
      <c r="S76" s="278" t="str">
        <v/>
      </c>
      <c r="T76" s="169" t="str">
        <v/>
      </c>
      <c r="U76" s="170" t="str">
        <f>IF(P76="","",COUNTIF(P12:P76,"-"))</f>
        <v/>
      </c>
      <c r="V76" s="171" t="str">
        <v/>
      </c>
      <c r="W76" s="171" t="str">
        <v/>
      </c>
      <c r="X76" s="171" t="str">
        <v/>
      </c>
      <c r="Y76" s="171" t="str">
        <v/>
      </c>
      <c r="Z76" s="171" t="str">
        <v/>
      </c>
      <c r="AA76" s="171" t="str">
        <v/>
      </c>
      <c r="AB76" s="171" t="str">
        <v/>
      </c>
      <c r="AC76" s="171" t="str">
        <f>IF(P76="","",IF(AB76="0","0",COUNTIF(AB12:AB75,AB76)))</f>
        <v/>
      </c>
      <c r="AD76" s="171" t="str">
        <v/>
      </c>
      <c r="AE76" s="171" t="str">
        <v/>
      </c>
      <c r="AF76" s="171" t="str">
        <v/>
      </c>
      <c r="AG76" s="171" t="str">
        <v/>
      </c>
      <c r="AH76" s="171" t="str">
        <v/>
      </c>
      <c r="AI76" s="171" t="str">
        <v/>
      </c>
      <c r="AJ76" s="278" t="str">
        <v>BYE</v>
      </c>
      <c r="AK76" s="170">
        <f>COUNTIF(AQ12:AQ76,"W")</f>
        <v>0</v>
      </c>
      <c r="AL76" s="170" t="str">
        <f>IF(AP76="","",COUNTIF(AP12:AP76,"-"))</f>
        <v/>
      </c>
      <c r="AM76" s="170" t="str">
        <v/>
      </c>
      <c r="AN76" s="178" t="str">
        <v/>
      </c>
      <c r="AO76" s="179" t="str">
        <v>BYE</v>
      </c>
      <c r="AP76" s="180" t="str">
        <v/>
      </c>
      <c r="AQ76" s="57"/>
    </row>
    <row r="77" spans="1:43" ht="21.95" customHeight="1" thickBot="1">
      <c r="A77" s="117">
        <v>66</v>
      </c>
      <c r="B77" s="69"/>
      <c r="C77" s="70"/>
      <c r="D77" s="71"/>
      <c r="E77" s="50"/>
      <c r="F77" s="292"/>
      <c r="G77" s="154" t="str">
        <v/>
      </c>
      <c r="H77" s="155" t="str">
        <v/>
      </c>
      <c r="I77" s="150"/>
      <c r="J77" s="62"/>
      <c r="K77" s="53"/>
      <c r="L77" s="298"/>
      <c r="M77" s="175" t="str">
        <v/>
      </c>
      <c r="N77" s="176" t="str">
        <v/>
      </c>
      <c r="O77" s="276" t="str">
        <v/>
      </c>
      <c r="P77" s="167" t="str">
        <f t="shared" si="1"/>
        <v/>
      </c>
      <c r="Q77" s="177" t="str">
        <v/>
      </c>
      <c r="R77" s="277" t="str">
        <v/>
      </c>
      <c r="S77" s="278" t="str">
        <v/>
      </c>
      <c r="T77" s="169" t="str">
        <v/>
      </c>
      <c r="U77" s="170" t="str">
        <f>IF(P77="","",COUNTIF(P12:P77,"-"))</f>
        <v/>
      </c>
      <c r="V77" s="171" t="str">
        <v/>
      </c>
      <c r="W77" s="171" t="str">
        <v/>
      </c>
      <c r="X77" s="171" t="str">
        <v/>
      </c>
      <c r="Y77" s="171" t="str">
        <v/>
      </c>
      <c r="Z77" s="171" t="str">
        <v/>
      </c>
      <c r="AA77" s="171" t="str">
        <v/>
      </c>
      <c r="AB77" s="171" t="str">
        <v/>
      </c>
      <c r="AC77" s="171" t="str">
        <f>IF(P77="","",IF(AB77="0","0",COUNTIF(AB12:AB76,AB77)))</f>
        <v/>
      </c>
      <c r="AD77" s="171" t="str">
        <v/>
      </c>
      <c r="AE77" s="171" t="str">
        <v/>
      </c>
      <c r="AF77" s="171" t="str">
        <v/>
      </c>
      <c r="AG77" s="171" t="str">
        <v/>
      </c>
      <c r="AH77" s="171" t="str">
        <v/>
      </c>
      <c r="AI77" s="171" t="str">
        <v/>
      </c>
      <c r="AJ77" s="278" t="str">
        <v>BYE</v>
      </c>
      <c r="AK77" s="170">
        <f>COUNTIF(AQ12:AQ77,"W")</f>
        <v>0</v>
      </c>
      <c r="AL77" s="170" t="str">
        <f>IF(AP77="","",COUNTIF(AP12:AP77,"-"))</f>
        <v/>
      </c>
      <c r="AM77" s="170" t="str">
        <v/>
      </c>
      <c r="AN77" s="178" t="str">
        <v/>
      </c>
      <c r="AO77" s="179" t="str">
        <v>BYE</v>
      </c>
      <c r="AP77" s="180" t="str">
        <v/>
      </c>
      <c r="AQ77" s="57"/>
    </row>
    <row r="78" spans="1:43" ht="21.95" customHeight="1">
      <c r="A78" s="118">
        <v>67</v>
      </c>
      <c r="B78" s="72"/>
      <c r="C78" s="73"/>
      <c r="D78" s="74"/>
      <c r="E78" s="51"/>
      <c r="F78" s="291"/>
      <c r="G78" s="152" t="str">
        <v/>
      </c>
      <c r="H78" s="156" t="str">
        <v/>
      </c>
      <c r="I78" s="150"/>
      <c r="J78" s="63"/>
      <c r="K78" s="54"/>
      <c r="L78" s="297"/>
      <c r="M78" s="165" t="str">
        <v/>
      </c>
      <c r="N78" s="181" t="str">
        <v/>
      </c>
      <c r="O78" s="276" t="str">
        <v/>
      </c>
      <c r="P78" s="167" t="str">
        <f t="shared" si="1"/>
        <v/>
      </c>
      <c r="Q78" s="177" t="str">
        <v/>
      </c>
      <c r="R78" s="277" t="str">
        <v/>
      </c>
      <c r="S78" s="278" t="str">
        <v/>
      </c>
      <c r="T78" s="169" t="str">
        <v/>
      </c>
      <c r="U78" s="170" t="str">
        <f>IF(P78="","",COUNTIF(P12:P78,"-"))</f>
        <v/>
      </c>
      <c r="V78" s="171" t="str">
        <v/>
      </c>
      <c r="W78" s="171" t="str">
        <v/>
      </c>
      <c r="X78" s="171" t="str">
        <v/>
      </c>
      <c r="Y78" s="171" t="str">
        <v/>
      </c>
      <c r="Z78" s="171" t="str">
        <v/>
      </c>
      <c r="AA78" s="171" t="str">
        <v/>
      </c>
      <c r="AB78" s="171" t="str">
        <v/>
      </c>
      <c r="AC78" s="171" t="str">
        <f>IF(P78="","",IF(AB78="0","0",COUNTIF(AB12:AB77,AB78)))</f>
        <v/>
      </c>
      <c r="AD78" s="171" t="str">
        <v/>
      </c>
      <c r="AE78" s="171" t="str">
        <v/>
      </c>
      <c r="AF78" s="171" t="str">
        <v/>
      </c>
      <c r="AG78" s="171" t="str">
        <v/>
      </c>
      <c r="AH78" s="171" t="str">
        <v/>
      </c>
      <c r="AI78" s="171" t="str">
        <v/>
      </c>
      <c r="AJ78" s="278" t="str">
        <v>BYE</v>
      </c>
      <c r="AK78" s="170">
        <f>COUNTIF(AQ12:AQ78,"W")</f>
        <v>0</v>
      </c>
      <c r="AL78" s="170" t="str">
        <f>IF(AP78="","",COUNTIF(AP12:AP78,"-"))</f>
        <v/>
      </c>
      <c r="AM78" s="170" t="str">
        <v/>
      </c>
      <c r="AN78" s="178" t="str">
        <v/>
      </c>
      <c r="AO78" s="179" t="str">
        <v>BYE</v>
      </c>
      <c r="AP78" s="180" t="str">
        <v/>
      </c>
      <c r="AQ78" s="57"/>
    </row>
    <row r="79" spans="1:43" ht="21.95" customHeight="1" thickBot="1">
      <c r="A79" s="117">
        <v>68</v>
      </c>
      <c r="B79" s="69"/>
      <c r="C79" s="70"/>
      <c r="D79" s="71"/>
      <c r="E79" s="50"/>
      <c r="F79" s="292"/>
      <c r="G79" s="154" t="str">
        <v/>
      </c>
      <c r="H79" s="155" t="str">
        <v/>
      </c>
      <c r="I79" s="150"/>
      <c r="J79" s="62"/>
      <c r="K79" s="53"/>
      <c r="L79" s="298"/>
      <c r="M79" s="175" t="str">
        <v/>
      </c>
      <c r="N79" s="176" t="str">
        <v/>
      </c>
      <c r="O79" s="276" t="str">
        <v/>
      </c>
      <c r="P79" s="167" t="str">
        <f t="shared" si="1"/>
        <v/>
      </c>
      <c r="Q79" s="177" t="str">
        <v/>
      </c>
      <c r="R79" s="277" t="str">
        <v/>
      </c>
      <c r="S79" s="278" t="str">
        <v/>
      </c>
      <c r="T79" s="169" t="str">
        <v/>
      </c>
      <c r="U79" s="170" t="str">
        <f>IF(P79="","",COUNTIF(P12:P79,"-"))</f>
        <v/>
      </c>
      <c r="V79" s="171" t="str">
        <v/>
      </c>
      <c r="W79" s="171" t="str">
        <v/>
      </c>
      <c r="X79" s="171" t="str">
        <v/>
      </c>
      <c r="Y79" s="171" t="str">
        <v/>
      </c>
      <c r="Z79" s="171" t="str">
        <v/>
      </c>
      <c r="AA79" s="171" t="str">
        <v/>
      </c>
      <c r="AB79" s="171" t="str">
        <v/>
      </c>
      <c r="AC79" s="171" t="str">
        <f>IF(P79="","",IF(AB79="0","0",COUNTIF(AB12:AB78,AB79)))</f>
        <v/>
      </c>
      <c r="AD79" s="171" t="str">
        <v/>
      </c>
      <c r="AE79" s="171" t="str">
        <v/>
      </c>
      <c r="AF79" s="171" t="str">
        <v/>
      </c>
      <c r="AG79" s="171" t="str">
        <v/>
      </c>
      <c r="AH79" s="171" t="str">
        <v/>
      </c>
      <c r="AI79" s="171" t="str">
        <v/>
      </c>
      <c r="AJ79" s="278" t="str">
        <v>BYE</v>
      </c>
      <c r="AK79" s="170">
        <f>COUNTIF(AQ12:AQ79,"W")</f>
        <v>0</v>
      </c>
      <c r="AL79" s="170" t="str">
        <f>IF(AP79="","",COUNTIF(AP12:AP79,"-"))</f>
        <v/>
      </c>
      <c r="AM79" s="170" t="str">
        <v/>
      </c>
      <c r="AN79" s="178" t="str">
        <v/>
      </c>
      <c r="AO79" s="179" t="str">
        <v>BYE</v>
      </c>
      <c r="AP79" s="180" t="str">
        <v/>
      </c>
      <c r="AQ79" s="57"/>
    </row>
    <row r="80" spans="1:43" ht="21.95" customHeight="1">
      <c r="A80" s="118">
        <v>69</v>
      </c>
      <c r="B80" s="72"/>
      <c r="C80" s="73"/>
      <c r="D80" s="74"/>
      <c r="E80" s="51"/>
      <c r="F80" s="291"/>
      <c r="G80" s="152" t="str">
        <v/>
      </c>
      <c r="H80" s="156" t="str">
        <v/>
      </c>
      <c r="I80" s="150"/>
      <c r="J80" s="63"/>
      <c r="K80" s="54"/>
      <c r="L80" s="297"/>
      <c r="M80" s="165" t="str">
        <v/>
      </c>
      <c r="N80" s="181" t="str">
        <v/>
      </c>
      <c r="O80" s="276" t="str">
        <v/>
      </c>
      <c r="P80" s="167" t="str">
        <f t="shared" si="1"/>
        <v/>
      </c>
      <c r="Q80" s="177" t="str">
        <v/>
      </c>
      <c r="R80" s="277" t="str">
        <v/>
      </c>
      <c r="S80" s="278" t="str">
        <v/>
      </c>
      <c r="T80" s="169" t="str">
        <v/>
      </c>
      <c r="U80" s="170" t="str">
        <f>IF(P80="","",COUNTIF(P12:P80,"-"))</f>
        <v/>
      </c>
      <c r="V80" s="171" t="str">
        <v/>
      </c>
      <c r="W80" s="171" t="str">
        <v/>
      </c>
      <c r="X80" s="171" t="str">
        <v/>
      </c>
      <c r="Y80" s="171" t="str">
        <v/>
      </c>
      <c r="Z80" s="171" t="str">
        <v/>
      </c>
      <c r="AA80" s="171" t="str">
        <v/>
      </c>
      <c r="AB80" s="171" t="str">
        <v/>
      </c>
      <c r="AC80" s="171" t="str">
        <f>IF(P80="","",IF(AB80="0","0",COUNTIF(AB12:AB79,AB80)))</f>
        <v/>
      </c>
      <c r="AD80" s="171" t="str">
        <v/>
      </c>
      <c r="AE80" s="171" t="str">
        <v/>
      </c>
      <c r="AF80" s="171" t="str">
        <v/>
      </c>
      <c r="AG80" s="171" t="str">
        <v/>
      </c>
      <c r="AH80" s="171" t="str">
        <v/>
      </c>
      <c r="AI80" s="171" t="str">
        <v/>
      </c>
      <c r="AJ80" s="278" t="str">
        <v>BYE</v>
      </c>
      <c r="AK80" s="170">
        <f>COUNTIF(AQ12:AQ80,"W")</f>
        <v>0</v>
      </c>
      <c r="AL80" s="170" t="str">
        <f>IF(AP80="","",COUNTIF(AP12:AP80,"-"))</f>
        <v/>
      </c>
      <c r="AM80" s="170" t="str">
        <v/>
      </c>
      <c r="AN80" s="178" t="str">
        <v/>
      </c>
      <c r="AO80" s="179" t="str">
        <v>BYE</v>
      </c>
      <c r="AP80" s="180" t="str">
        <v/>
      </c>
      <c r="AQ80" s="57"/>
    </row>
    <row r="81" spans="1:43" ht="21.95" customHeight="1" thickBot="1">
      <c r="A81" s="117">
        <v>70</v>
      </c>
      <c r="B81" s="69"/>
      <c r="C81" s="70"/>
      <c r="D81" s="71"/>
      <c r="E81" s="50"/>
      <c r="F81" s="292"/>
      <c r="G81" s="154" t="str">
        <v/>
      </c>
      <c r="H81" s="155" t="str">
        <v/>
      </c>
      <c r="I81" s="150"/>
      <c r="J81" s="79"/>
      <c r="K81" s="80"/>
      <c r="L81" s="299"/>
      <c r="M81" s="175" t="str">
        <v/>
      </c>
      <c r="N81" s="176" t="str">
        <v/>
      </c>
      <c r="O81" s="276" t="str">
        <v/>
      </c>
      <c r="P81" s="167" t="str">
        <f t="shared" si="1"/>
        <v/>
      </c>
      <c r="Q81" s="177" t="str">
        <v/>
      </c>
      <c r="R81" s="277" t="str">
        <v/>
      </c>
      <c r="S81" s="278" t="str">
        <v/>
      </c>
      <c r="T81" s="169" t="str">
        <v/>
      </c>
      <c r="U81" s="170" t="str">
        <f>IF(P81="","",COUNTIF(P12:P81,"-"))</f>
        <v/>
      </c>
      <c r="V81" s="171" t="str">
        <v/>
      </c>
      <c r="W81" s="171" t="str">
        <v/>
      </c>
      <c r="X81" s="171" t="str">
        <v/>
      </c>
      <c r="Y81" s="171" t="str">
        <v/>
      </c>
      <c r="Z81" s="171" t="str">
        <v/>
      </c>
      <c r="AA81" s="171" t="str">
        <v/>
      </c>
      <c r="AB81" s="171" t="str">
        <v/>
      </c>
      <c r="AC81" s="171" t="str">
        <f>IF(P81="","",IF(AB81="0","0",COUNTIF(AB12:AB80,AB81)))</f>
        <v/>
      </c>
      <c r="AD81" s="171" t="str">
        <v/>
      </c>
      <c r="AE81" s="171" t="str">
        <v/>
      </c>
      <c r="AF81" s="171" t="str">
        <v/>
      </c>
      <c r="AG81" s="171" t="str">
        <v/>
      </c>
      <c r="AH81" s="171" t="str">
        <v/>
      </c>
      <c r="AI81" s="171" t="str">
        <v/>
      </c>
      <c r="AJ81" s="278" t="str">
        <v>BYE</v>
      </c>
      <c r="AK81" s="170">
        <f>COUNTIF(AQ12:AQ81,"W")</f>
        <v>0</v>
      </c>
      <c r="AL81" s="170" t="str">
        <f>IF(AP81="","",COUNTIF(AP12:AP81,"-"))</f>
        <v/>
      </c>
      <c r="AM81" s="170" t="str">
        <v/>
      </c>
      <c r="AN81" s="178" t="str">
        <v/>
      </c>
      <c r="AO81" s="179" t="str">
        <v>BYE</v>
      </c>
      <c r="AP81" s="180" t="str">
        <v/>
      </c>
      <c r="AQ81" s="57"/>
    </row>
    <row r="82" spans="1:43" ht="21.95" customHeight="1">
      <c r="A82" s="118">
        <v>71</v>
      </c>
      <c r="B82" s="72"/>
      <c r="C82" s="73"/>
      <c r="D82" s="74"/>
      <c r="E82" s="51"/>
      <c r="F82" s="291"/>
      <c r="G82" s="152" t="str">
        <v/>
      </c>
      <c r="H82" s="156" t="str">
        <v/>
      </c>
      <c r="I82" s="150"/>
      <c r="J82" s="63"/>
      <c r="K82" s="54"/>
      <c r="L82" s="297"/>
      <c r="M82" s="165" t="str">
        <v/>
      </c>
      <c r="N82" s="181" t="str">
        <v/>
      </c>
      <c r="O82" s="276" t="str">
        <v/>
      </c>
      <c r="P82" s="167" t="str">
        <f t="shared" si="1"/>
        <v/>
      </c>
      <c r="Q82" s="177" t="str">
        <v/>
      </c>
      <c r="R82" s="277" t="str">
        <v/>
      </c>
      <c r="S82" s="278" t="str">
        <v/>
      </c>
      <c r="T82" s="169" t="str">
        <v/>
      </c>
      <c r="U82" s="170" t="str">
        <f>IF(P82="","",COUNTIF(P12:P82,"-"))</f>
        <v/>
      </c>
      <c r="V82" s="171" t="str">
        <v/>
      </c>
      <c r="W82" s="171" t="str">
        <v/>
      </c>
      <c r="X82" s="171" t="str">
        <v/>
      </c>
      <c r="Y82" s="171" t="str">
        <v/>
      </c>
      <c r="Z82" s="171" t="str">
        <v/>
      </c>
      <c r="AA82" s="171" t="str">
        <v/>
      </c>
      <c r="AB82" s="171" t="str">
        <v/>
      </c>
      <c r="AC82" s="171" t="str">
        <f>IF(P82="","",IF(AB82="0","0",COUNTIF(AB12:AB81,AB82)))</f>
        <v/>
      </c>
      <c r="AD82" s="171" t="str">
        <v/>
      </c>
      <c r="AE82" s="171" t="str">
        <v/>
      </c>
      <c r="AF82" s="171" t="str">
        <v/>
      </c>
      <c r="AG82" s="171" t="str">
        <v/>
      </c>
      <c r="AH82" s="171" t="str">
        <v/>
      </c>
      <c r="AI82" s="171" t="str">
        <v/>
      </c>
      <c r="AJ82" s="278" t="str">
        <v>BYE</v>
      </c>
      <c r="AK82" s="170">
        <f>COUNTIF(AQ12:AQ82,"W")</f>
        <v>0</v>
      </c>
      <c r="AL82" s="170" t="str">
        <f>IF(AP82="","",COUNTIF(AP12:AP82,"-"))</f>
        <v/>
      </c>
      <c r="AM82" s="170" t="str">
        <v/>
      </c>
      <c r="AN82" s="178" t="str">
        <v/>
      </c>
      <c r="AO82" s="179" t="str">
        <v>BYE</v>
      </c>
      <c r="AP82" s="180" t="str">
        <v/>
      </c>
      <c r="AQ82" s="57"/>
    </row>
    <row r="83" spans="1:43" ht="21.95" customHeight="1" thickBot="1">
      <c r="A83" s="117">
        <v>72</v>
      </c>
      <c r="B83" s="69"/>
      <c r="C83" s="70"/>
      <c r="D83" s="71"/>
      <c r="E83" s="50"/>
      <c r="F83" s="292"/>
      <c r="G83" s="154" t="str">
        <v/>
      </c>
      <c r="H83" s="155" t="str">
        <v/>
      </c>
      <c r="I83" s="150"/>
      <c r="J83" s="62"/>
      <c r="K83" s="53"/>
      <c r="L83" s="298"/>
      <c r="M83" s="175" t="str">
        <v/>
      </c>
      <c r="N83" s="176" t="str">
        <v/>
      </c>
      <c r="O83" s="276" t="str">
        <v/>
      </c>
      <c r="P83" s="167" t="str">
        <f t="shared" si="1"/>
        <v/>
      </c>
      <c r="Q83" s="177" t="str">
        <v/>
      </c>
      <c r="R83" s="277" t="str">
        <v/>
      </c>
      <c r="S83" s="278" t="str">
        <v/>
      </c>
      <c r="T83" s="169" t="str">
        <v/>
      </c>
      <c r="U83" s="170" t="str">
        <f>IF(P83="","",COUNTIF(P12:P83,"-"))</f>
        <v/>
      </c>
      <c r="V83" s="171" t="str">
        <v/>
      </c>
      <c r="W83" s="171" t="str">
        <v/>
      </c>
      <c r="X83" s="171" t="str">
        <v/>
      </c>
      <c r="Y83" s="171" t="str">
        <v/>
      </c>
      <c r="Z83" s="171" t="str">
        <v/>
      </c>
      <c r="AA83" s="171" t="str">
        <v/>
      </c>
      <c r="AB83" s="171" t="str">
        <v/>
      </c>
      <c r="AC83" s="171" t="str">
        <f>IF(P83="","",IF(AB83="0","0",COUNTIF(AB12:AB82,AB83)))</f>
        <v/>
      </c>
      <c r="AD83" s="171" t="str">
        <v/>
      </c>
      <c r="AE83" s="171" t="str">
        <v/>
      </c>
      <c r="AF83" s="171" t="str">
        <v/>
      </c>
      <c r="AG83" s="171" t="str">
        <v/>
      </c>
      <c r="AH83" s="171" t="str">
        <v/>
      </c>
      <c r="AI83" s="171" t="str">
        <v/>
      </c>
      <c r="AJ83" s="278" t="str">
        <v>BYE</v>
      </c>
      <c r="AK83" s="170">
        <f>COUNTIF(AQ12:AQ83,"W")</f>
        <v>0</v>
      </c>
      <c r="AL83" s="170" t="str">
        <f>IF(AP83="","",COUNTIF(AP12:AP83,"-"))</f>
        <v/>
      </c>
      <c r="AM83" s="170" t="str">
        <v/>
      </c>
      <c r="AN83" s="178" t="str">
        <v/>
      </c>
      <c r="AO83" s="179" t="str">
        <v>BYE</v>
      </c>
      <c r="AP83" s="180" t="str">
        <v/>
      </c>
      <c r="AQ83" s="57"/>
    </row>
    <row r="84" spans="1:43" ht="21.95" customHeight="1">
      <c r="A84" s="118">
        <v>73</v>
      </c>
      <c r="B84" s="72"/>
      <c r="C84" s="73"/>
      <c r="D84" s="74"/>
      <c r="E84" s="51"/>
      <c r="F84" s="291"/>
      <c r="G84" s="152" t="str">
        <v/>
      </c>
      <c r="H84" s="156" t="str">
        <v/>
      </c>
      <c r="I84" s="150"/>
      <c r="J84" s="63"/>
      <c r="K84" s="54"/>
      <c r="L84" s="297"/>
      <c r="M84" s="165" t="str">
        <v/>
      </c>
      <c r="N84" s="181" t="str">
        <v/>
      </c>
      <c r="O84" s="276" t="str">
        <v/>
      </c>
      <c r="P84" s="167" t="str">
        <f t="shared" si="1"/>
        <v/>
      </c>
      <c r="Q84" s="177" t="str">
        <v/>
      </c>
      <c r="R84" s="277" t="str">
        <v/>
      </c>
      <c r="S84" s="278" t="str">
        <v/>
      </c>
      <c r="T84" s="169" t="str">
        <v/>
      </c>
      <c r="U84" s="170" t="str">
        <f>IF(P84="","",COUNTIF(P12:P84,"-"))</f>
        <v/>
      </c>
      <c r="V84" s="171" t="str">
        <v/>
      </c>
      <c r="W84" s="171" t="str">
        <v/>
      </c>
      <c r="X84" s="171" t="str">
        <v/>
      </c>
      <c r="Y84" s="171" t="str">
        <v/>
      </c>
      <c r="Z84" s="171" t="str">
        <v/>
      </c>
      <c r="AA84" s="171" t="str">
        <v/>
      </c>
      <c r="AB84" s="171" t="str">
        <v/>
      </c>
      <c r="AC84" s="171" t="str">
        <f>IF(P84="","",IF(AB84="0","0",COUNTIF(AB12:AB83,AB84)))</f>
        <v/>
      </c>
      <c r="AD84" s="171" t="str">
        <v/>
      </c>
      <c r="AE84" s="171" t="str">
        <v/>
      </c>
      <c r="AF84" s="171" t="str">
        <v/>
      </c>
      <c r="AG84" s="171" t="str">
        <v/>
      </c>
      <c r="AH84" s="171" t="str">
        <v/>
      </c>
      <c r="AI84" s="171" t="str">
        <v/>
      </c>
      <c r="AJ84" s="278" t="str">
        <v>BYE</v>
      </c>
      <c r="AK84" s="170">
        <f>COUNTIF(AQ12:AQ84,"W")</f>
        <v>0</v>
      </c>
      <c r="AL84" s="170" t="str">
        <f>IF(AP84="","",COUNTIF(AP12:AP84,"-"))</f>
        <v/>
      </c>
      <c r="AM84" s="170" t="str">
        <v/>
      </c>
      <c r="AN84" s="178" t="str">
        <v/>
      </c>
      <c r="AO84" s="179" t="str">
        <v>BYE</v>
      </c>
      <c r="AP84" s="180" t="str">
        <v/>
      </c>
      <c r="AQ84" s="57"/>
    </row>
    <row r="85" spans="1:43" ht="21.95" customHeight="1" thickBot="1">
      <c r="A85" s="117">
        <v>74</v>
      </c>
      <c r="B85" s="69"/>
      <c r="C85" s="70"/>
      <c r="D85" s="71"/>
      <c r="E85" s="50"/>
      <c r="F85" s="292"/>
      <c r="G85" s="154" t="str">
        <v/>
      </c>
      <c r="H85" s="155" t="str">
        <v/>
      </c>
      <c r="I85" s="150"/>
      <c r="J85" s="62"/>
      <c r="K85" s="53"/>
      <c r="L85" s="298"/>
      <c r="M85" s="175" t="str">
        <v/>
      </c>
      <c r="N85" s="176" t="str">
        <v/>
      </c>
      <c r="O85" s="276" t="str">
        <v/>
      </c>
      <c r="P85" s="167" t="str">
        <f t="shared" si="1"/>
        <v/>
      </c>
      <c r="Q85" s="177" t="str">
        <v/>
      </c>
      <c r="R85" s="277" t="str">
        <v/>
      </c>
      <c r="S85" s="278" t="str">
        <v/>
      </c>
      <c r="T85" s="169" t="str">
        <v/>
      </c>
      <c r="U85" s="170" t="str">
        <f>IF(P85="","",COUNTIF(P12:P85,"-"))</f>
        <v/>
      </c>
      <c r="V85" s="171" t="str">
        <v/>
      </c>
      <c r="W85" s="171" t="str">
        <v/>
      </c>
      <c r="X85" s="171" t="str">
        <v/>
      </c>
      <c r="Y85" s="171" t="str">
        <v/>
      </c>
      <c r="Z85" s="171" t="str">
        <v/>
      </c>
      <c r="AA85" s="171" t="str">
        <v/>
      </c>
      <c r="AB85" s="171" t="str">
        <v/>
      </c>
      <c r="AC85" s="171" t="str">
        <f>IF(P85="","",IF(AB85="0","0",COUNTIF(AB12:AB84,AB85)))</f>
        <v/>
      </c>
      <c r="AD85" s="171" t="str">
        <v/>
      </c>
      <c r="AE85" s="171" t="str">
        <v/>
      </c>
      <c r="AF85" s="171" t="str">
        <v/>
      </c>
      <c r="AG85" s="171" t="str">
        <v/>
      </c>
      <c r="AH85" s="171" t="str">
        <v/>
      </c>
      <c r="AI85" s="171" t="str">
        <v/>
      </c>
      <c r="AJ85" s="278" t="str">
        <v>BYE</v>
      </c>
      <c r="AK85" s="170">
        <f>COUNTIF(AQ12:AQ85,"W")</f>
        <v>0</v>
      </c>
      <c r="AL85" s="170" t="str">
        <f>IF(AP85="","",COUNTIF(AP12:AP85,"-"))</f>
        <v/>
      </c>
      <c r="AM85" s="170" t="str">
        <v/>
      </c>
      <c r="AN85" s="178" t="str">
        <v/>
      </c>
      <c r="AO85" s="179" t="str">
        <v>BYE</v>
      </c>
      <c r="AP85" s="180" t="str">
        <v/>
      </c>
      <c r="AQ85" s="57"/>
    </row>
    <row r="86" spans="1:43" ht="21.95" customHeight="1">
      <c r="A86" s="118">
        <v>75</v>
      </c>
      <c r="B86" s="72"/>
      <c r="C86" s="73"/>
      <c r="D86" s="74"/>
      <c r="E86" s="51"/>
      <c r="F86" s="291"/>
      <c r="G86" s="152" t="str">
        <v/>
      </c>
      <c r="H86" s="156" t="str">
        <v/>
      </c>
      <c r="I86" s="150"/>
      <c r="J86" s="63"/>
      <c r="K86" s="54"/>
      <c r="L86" s="297"/>
      <c r="M86" s="165" t="str">
        <v/>
      </c>
      <c r="N86" s="181" t="str">
        <v/>
      </c>
      <c r="O86" s="276" t="str">
        <v/>
      </c>
      <c r="P86" s="167" t="str">
        <f t="shared" si="1"/>
        <v/>
      </c>
      <c r="Q86" s="177" t="str">
        <v/>
      </c>
      <c r="R86" s="277" t="str">
        <v/>
      </c>
      <c r="S86" s="278" t="str">
        <v/>
      </c>
      <c r="T86" s="169" t="str">
        <v/>
      </c>
      <c r="U86" s="170" t="str">
        <f>IF(P86="","",COUNTIF(P12:P86,"-"))</f>
        <v/>
      </c>
      <c r="V86" s="171" t="str">
        <v/>
      </c>
      <c r="W86" s="171" t="str">
        <v/>
      </c>
      <c r="X86" s="171" t="str">
        <v/>
      </c>
      <c r="Y86" s="171" t="str">
        <v/>
      </c>
      <c r="Z86" s="171" t="str">
        <v/>
      </c>
      <c r="AA86" s="171" t="str">
        <v/>
      </c>
      <c r="AB86" s="171" t="str">
        <v/>
      </c>
      <c r="AC86" s="171" t="str">
        <f>IF(P86="","",IF(AB86="0","0",COUNTIF(AB12:AB85,AB86)))</f>
        <v/>
      </c>
      <c r="AD86" s="171" t="str">
        <v/>
      </c>
      <c r="AE86" s="171" t="str">
        <v/>
      </c>
      <c r="AF86" s="171" t="str">
        <v/>
      </c>
      <c r="AG86" s="171" t="str">
        <v/>
      </c>
      <c r="AH86" s="171" t="str">
        <v/>
      </c>
      <c r="AI86" s="171" t="str">
        <v/>
      </c>
      <c r="AJ86" s="278" t="str">
        <v>BYE</v>
      </c>
      <c r="AK86" s="170">
        <f>COUNTIF(AQ12:AQ86,"W")</f>
        <v>0</v>
      </c>
      <c r="AL86" s="170" t="str">
        <f>IF(AP86="","",COUNTIF(AP12:AP86,"-"))</f>
        <v/>
      </c>
      <c r="AM86" s="170" t="str">
        <v/>
      </c>
      <c r="AN86" s="178" t="str">
        <v/>
      </c>
      <c r="AO86" s="179" t="str">
        <v>BYE</v>
      </c>
      <c r="AP86" s="180" t="str">
        <v/>
      </c>
      <c r="AQ86" s="57"/>
    </row>
    <row r="87" spans="1:43" ht="21.95" customHeight="1" thickBot="1">
      <c r="A87" s="117">
        <v>76</v>
      </c>
      <c r="B87" s="69"/>
      <c r="C87" s="70"/>
      <c r="D87" s="71"/>
      <c r="E87" s="50"/>
      <c r="F87" s="292"/>
      <c r="G87" s="154" t="str">
        <v/>
      </c>
      <c r="H87" s="155" t="str">
        <v/>
      </c>
      <c r="I87" s="150"/>
      <c r="J87" s="62"/>
      <c r="K87" s="53"/>
      <c r="L87" s="298"/>
      <c r="M87" s="175" t="str">
        <v/>
      </c>
      <c r="N87" s="176" t="str">
        <v/>
      </c>
      <c r="O87" s="276" t="str">
        <v/>
      </c>
      <c r="P87" s="167" t="str">
        <f t="shared" si="1"/>
        <v/>
      </c>
      <c r="Q87" s="177" t="str">
        <v/>
      </c>
      <c r="R87" s="277" t="str">
        <v/>
      </c>
      <c r="S87" s="278" t="str">
        <v/>
      </c>
      <c r="T87" s="169" t="str">
        <v/>
      </c>
      <c r="U87" s="170" t="str">
        <f>IF(P87="","",COUNTIF(P12:P87,"-"))</f>
        <v/>
      </c>
      <c r="V87" s="171" t="str">
        <v/>
      </c>
      <c r="W87" s="171" t="str">
        <v/>
      </c>
      <c r="X87" s="171" t="str">
        <v/>
      </c>
      <c r="Y87" s="171" t="str">
        <v/>
      </c>
      <c r="Z87" s="171" t="str">
        <v/>
      </c>
      <c r="AA87" s="171" t="str">
        <v/>
      </c>
      <c r="AB87" s="171" t="str">
        <v/>
      </c>
      <c r="AC87" s="171" t="str">
        <f>IF(P87="","",IF(AB87="0","0",COUNTIF(AB12:AB86,AB87)))</f>
        <v/>
      </c>
      <c r="AD87" s="171" t="str">
        <v/>
      </c>
      <c r="AE87" s="171" t="str">
        <v/>
      </c>
      <c r="AF87" s="171" t="str">
        <v/>
      </c>
      <c r="AG87" s="171" t="str">
        <v/>
      </c>
      <c r="AH87" s="171" t="str">
        <v/>
      </c>
      <c r="AI87" s="171" t="str">
        <v/>
      </c>
      <c r="AJ87" s="278" t="str">
        <v>BYE</v>
      </c>
      <c r="AK87" s="170">
        <f>COUNTIF(AQ12:AQ87,"W")</f>
        <v>0</v>
      </c>
      <c r="AL87" s="170" t="str">
        <f>IF(AP87="","",COUNTIF(AP12:AP87,"-"))</f>
        <v/>
      </c>
      <c r="AM87" s="170" t="str">
        <v/>
      </c>
      <c r="AN87" s="178" t="str">
        <v/>
      </c>
      <c r="AO87" s="179" t="str">
        <v>BYE</v>
      </c>
      <c r="AP87" s="180" t="str">
        <v/>
      </c>
      <c r="AQ87" s="57"/>
    </row>
    <row r="88" spans="1:43" ht="21.95" customHeight="1">
      <c r="A88" s="118">
        <v>77</v>
      </c>
      <c r="B88" s="72"/>
      <c r="C88" s="73"/>
      <c r="D88" s="74"/>
      <c r="E88" s="51"/>
      <c r="F88" s="291"/>
      <c r="G88" s="152" t="str">
        <v/>
      </c>
      <c r="H88" s="156" t="str">
        <v/>
      </c>
      <c r="I88" s="150"/>
      <c r="J88" s="63"/>
      <c r="K88" s="54"/>
      <c r="L88" s="297"/>
      <c r="M88" s="165" t="str">
        <v/>
      </c>
      <c r="N88" s="181" t="str">
        <v/>
      </c>
      <c r="O88" s="276" t="str">
        <v/>
      </c>
      <c r="P88" s="167" t="str">
        <f t="shared" si="1"/>
        <v/>
      </c>
      <c r="Q88" s="177" t="str">
        <v/>
      </c>
      <c r="R88" s="277" t="str">
        <v/>
      </c>
      <c r="S88" s="278" t="str">
        <v/>
      </c>
      <c r="T88" s="169" t="str">
        <v/>
      </c>
      <c r="U88" s="170" t="str">
        <f>IF(P88="","",COUNTIF(P12:P88,"-"))</f>
        <v/>
      </c>
      <c r="V88" s="171" t="str">
        <v/>
      </c>
      <c r="W88" s="171" t="str">
        <v/>
      </c>
      <c r="X88" s="171" t="str">
        <v/>
      </c>
      <c r="Y88" s="171" t="str">
        <v/>
      </c>
      <c r="Z88" s="171" t="str">
        <v/>
      </c>
      <c r="AA88" s="171" t="str">
        <v/>
      </c>
      <c r="AB88" s="171" t="str">
        <v/>
      </c>
      <c r="AC88" s="171" t="str">
        <f>IF(P88="","",IF(AB88="0","0",COUNTIF(AB12:AB87,AB88)))</f>
        <v/>
      </c>
      <c r="AD88" s="171" t="str">
        <v/>
      </c>
      <c r="AE88" s="171" t="str">
        <v/>
      </c>
      <c r="AF88" s="171" t="str">
        <v/>
      </c>
      <c r="AG88" s="171" t="str">
        <v/>
      </c>
      <c r="AH88" s="171" t="str">
        <v/>
      </c>
      <c r="AI88" s="171" t="str">
        <v/>
      </c>
      <c r="AJ88" s="278" t="str">
        <v>BYE</v>
      </c>
      <c r="AK88" s="170">
        <f>COUNTIF(AQ12:AQ88,"W")</f>
        <v>0</v>
      </c>
      <c r="AL88" s="170" t="str">
        <f>IF(AP88="","",COUNTIF(AP12:AP88,"-"))</f>
        <v/>
      </c>
      <c r="AM88" s="170" t="str">
        <v/>
      </c>
      <c r="AN88" s="178" t="str">
        <v/>
      </c>
      <c r="AO88" s="179" t="str">
        <v>BYE</v>
      </c>
      <c r="AP88" s="180" t="str">
        <v/>
      </c>
      <c r="AQ88" s="57"/>
    </row>
    <row r="89" spans="1:43" ht="21.95" customHeight="1" thickBot="1">
      <c r="A89" s="117">
        <v>78</v>
      </c>
      <c r="B89" s="69"/>
      <c r="C89" s="70"/>
      <c r="D89" s="59"/>
      <c r="E89" s="50"/>
      <c r="F89" s="292"/>
      <c r="G89" s="154" t="str">
        <v/>
      </c>
      <c r="H89" s="155" t="str">
        <v/>
      </c>
      <c r="I89" s="150"/>
      <c r="J89" s="62"/>
      <c r="K89" s="53"/>
      <c r="L89" s="298"/>
      <c r="M89" s="175" t="str">
        <v/>
      </c>
      <c r="N89" s="176" t="str">
        <v/>
      </c>
      <c r="O89" s="276" t="str">
        <v/>
      </c>
      <c r="P89" s="167" t="str">
        <f t="shared" si="1"/>
        <v/>
      </c>
      <c r="Q89" s="177" t="str">
        <v/>
      </c>
      <c r="R89" s="277" t="str">
        <v/>
      </c>
      <c r="S89" s="278" t="str">
        <v/>
      </c>
      <c r="T89" s="169" t="str">
        <v/>
      </c>
      <c r="U89" s="170" t="str">
        <f>IF(P89="","",COUNTIF(P12:P89,"-"))</f>
        <v/>
      </c>
      <c r="V89" s="171" t="str">
        <v/>
      </c>
      <c r="W89" s="171" t="str">
        <v/>
      </c>
      <c r="X89" s="171" t="str">
        <v/>
      </c>
      <c r="Y89" s="171" t="str">
        <v/>
      </c>
      <c r="Z89" s="171" t="str">
        <v/>
      </c>
      <c r="AA89" s="171" t="str">
        <v/>
      </c>
      <c r="AB89" s="171" t="str">
        <v/>
      </c>
      <c r="AC89" s="171" t="str">
        <f>IF(P89="","",IF(AB89="0","0",COUNTIF(AB12:AB88,AB89)))</f>
        <v/>
      </c>
      <c r="AD89" s="171" t="str">
        <v/>
      </c>
      <c r="AE89" s="171" t="str">
        <v/>
      </c>
      <c r="AF89" s="171" t="str">
        <v/>
      </c>
      <c r="AG89" s="171" t="str">
        <v/>
      </c>
      <c r="AH89" s="171" t="str">
        <v/>
      </c>
      <c r="AI89" s="171" t="str">
        <v/>
      </c>
      <c r="AJ89" s="278" t="str">
        <v>BYE</v>
      </c>
      <c r="AK89" s="170">
        <f>COUNTIF(AQ12:AQ89,"W")</f>
        <v>0</v>
      </c>
      <c r="AL89" s="170" t="str">
        <f>IF(AP89="","",COUNTIF(AP12:AP89,"-"))</f>
        <v/>
      </c>
      <c r="AM89" s="170" t="str">
        <v/>
      </c>
      <c r="AN89" s="178" t="str">
        <v/>
      </c>
      <c r="AO89" s="179" t="str">
        <v>BYE</v>
      </c>
      <c r="AP89" s="180" t="str">
        <v/>
      </c>
      <c r="AQ89" s="57"/>
    </row>
    <row r="90" spans="1:43" ht="21.95" customHeight="1">
      <c r="A90" s="118">
        <v>79</v>
      </c>
      <c r="B90" s="72"/>
      <c r="C90" s="73"/>
      <c r="D90" s="60"/>
      <c r="E90" s="51"/>
      <c r="F90" s="291"/>
      <c r="G90" s="152" t="str">
        <v/>
      </c>
      <c r="H90" s="156" t="str">
        <v/>
      </c>
      <c r="I90" s="150"/>
      <c r="J90" s="63"/>
      <c r="K90" s="54"/>
      <c r="L90" s="297"/>
      <c r="M90" s="165" t="str">
        <v/>
      </c>
      <c r="N90" s="181" t="str">
        <v/>
      </c>
      <c r="O90" s="276" t="str">
        <v/>
      </c>
      <c r="P90" s="167" t="str">
        <f t="shared" si="1"/>
        <v/>
      </c>
      <c r="Q90" s="177" t="str">
        <v/>
      </c>
      <c r="R90" s="277" t="str">
        <v/>
      </c>
      <c r="S90" s="278" t="str">
        <v/>
      </c>
      <c r="T90" s="169" t="str">
        <v/>
      </c>
      <c r="U90" s="170" t="str">
        <f>IF(P90="","",COUNTIF(P12:P90,"-"))</f>
        <v/>
      </c>
      <c r="V90" s="171" t="str">
        <v/>
      </c>
      <c r="W90" s="171" t="str">
        <v/>
      </c>
      <c r="X90" s="171" t="str">
        <v/>
      </c>
      <c r="Y90" s="171" t="str">
        <v/>
      </c>
      <c r="Z90" s="171" t="str">
        <v/>
      </c>
      <c r="AA90" s="171" t="str">
        <v/>
      </c>
      <c r="AB90" s="171" t="str">
        <v/>
      </c>
      <c r="AC90" s="171" t="str">
        <f>IF(P90="","",IF(AB90="0","0",COUNTIF(AB12:AB89,AB90)))</f>
        <v/>
      </c>
      <c r="AD90" s="171" t="str">
        <v/>
      </c>
      <c r="AE90" s="171" t="str">
        <v/>
      </c>
      <c r="AF90" s="171" t="str">
        <v/>
      </c>
      <c r="AG90" s="171" t="str">
        <v/>
      </c>
      <c r="AH90" s="171" t="str">
        <v/>
      </c>
      <c r="AI90" s="171" t="str">
        <v/>
      </c>
      <c r="AJ90" s="278" t="str">
        <v>BYE</v>
      </c>
      <c r="AK90" s="170">
        <f>COUNTIF(AQ12:AQ90,"W")</f>
        <v>0</v>
      </c>
      <c r="AL90" s="170" t="str">
        <f>IF(AP90="","",COUNTIF(AP12:AP90,"-"))</f>
        <v/>
      </c>
      <c r="AM90" s="170" t="str">
        <v/>
      </c>
      <c r="AN90" s="178" t="str">
        <v/>
      </c>
      <c r="AO90" s="179" t="str">
        <v>BYE</v>
      </c>
      <c r="AP90" s="180" t="str">
        <v/>
      </c>
      <c r="AQ90" s="57"/>
    </row>
    <row r="91" spans="1:43" ht="21.95" customHeight="1" thickBot="1">
      <c r="A91" s="117">
        <v>80</v>
      </c>
      <c r="B91" s="69"/>
      <c r="C91" s="70"/>
      <c r="D91" s="59"/>
      <c r="E91" s="50"/>
      <c r="F91" s="292"/>
      <c r="G91" s="154" t="str">
        <v/>
      </c>
      <c r="H91" s="155" t="str">
        <v/>
      </c>
      <c r="I91" s="150"/>
      <c r="J91" s="62"/>
      <c r="K91" s="53"/>
      <c r="L91" s="298"/>
      <c r="M91" s="175" t="str">
        <v/>
      </c>
      <c r="N91" s="176" t="str">
        <v/>
      </c>
      <c r="O91" s="276" t="str">
        <v/>
      </c>
      <c r="P91" s="167" t="str">
        <f t="shared" si="1"/>
        <v/>
      </c>
      <c r="Q91" s="177" t="str">
        <v/>
      </c>
      <c r="R91" s="277" t="str">
        <v/>
      </c>
      <c r="S91" s="278" t="str">
        <v/>
      </c>
      <c r="T91" s="169" t="str">
        <v/>
      </c>
      <c r="U91" s="170" t="str">
        <f>IF(P91="","",COUNTIF(P12:P91,"-"))</f>
        <v/>
      </c>
      <c r="V91" s="171" t="str">
        <v/>
      </c>
      <c r="W91" s="171" t="str">
        <v/>
      </c>
      <c r="X91" s="171" t="str">
        <v/>
      </c>
      <c r="Y91" s="171" t="str">
        <v/>
      </c>
      <c r="Z91" s="171" t="str">
        <v/>
      </c>
      <c r="AA91" s="171" t="str">
        <v/>
      </c>
      <c r="AB91" s="171" t="str">
        <v/>
      </c>
      <c r="AC91" s="171" t="str">
        <f>IF(P91="","",IF(AB91="0","0",COUNTIF(AB12:AB90,AB91)))</f>
        <v/>
      </c>
      <c r="AD91" s="171" t="str">
        <v/>
      </c>
      <c r="AE91" s="171" t="str">
        <v/>
      </c>
      <c r="AF91" s="171" t="str">
        <v/>
      </c>
      <c r="AG91" s="171" t="str">
        <v/>
      </c>
      <c r="AH91" s="171" t="str">
        <v/>
      </c>
      <c r="AI91" s="171" t="str">
        <v/>
      </c>
      <c r="AJ91" s="278" t="str">
        <v>BYE</v>
      </c>
      <c r="AK91" s="170">
        <f>COUNTIF(AQ12:AQ91,"W")</f>
        <v>0</v>
      </c>
      <c r="AL91" s="170" t="str">
        <f>IF(AP91="","",COUNTIF(AP12:AP91,"-"))</f>
        <v/>
      </c>
      <c r="AM91" s="170" t="str">
        <v/>
      </c>
      <c r="AN91" s="178" t="str">
        <v/>
      </c>
      <c r="AO91" s="179" t="str">
        <v>BYE</v>
      </c>
      <c r="AP91" s="180" t="str">
        <v/>
      </c>
      <c r="AQ91" s="57"/>
    </row>
    <row r="92" spans="1:43" ht="21.95" customHeight="1">
      <c r="A92" s="118">
        <v>81</v>
      </c>
      <c r="B92" s="72"/>
      <c r="C92" s="73"/>
      <c r="D92" s="60"/>
      <c r="E92" s="51"/>
      <c r="F92" s="291"/>
      <c r="G92" s="152" t="str">
        <v/>
      </c>
      <c r="H92" s="156" t="str">
        <v/>
      </c>
      <c r="I92" s="150"/>
      <c r="J92" s="63"/>
      <c r="K92" s="54"/>
      <c r="L92" s="297"/>
      <c r="M92" s="165" t="str">
        <v/>
      </c>
      <c r="N92" s="181" t="str">
        <v/>
      </c>
      <c r="O92" s="276" t="str">
        <v/>
      </c>
      <c r="P92" s="167" t="str">
        <f t="shared" si="1"/>
        <v/>
      </c>
      <c r="Q92" s="177" t="str">
        <v/>
      </c>
      <c r="R92" s="277" t="str">
        <v/>
      </c>
      <c r="S92" s="278" t="str">
        <v/>
      </c>
      <c r="T92" s="169" t="str">
        <v/>
      </c>
      <c r="U92" s="170" t="str">
        <f>IF(P92="","",COUNTIF(P12:P92,"-"))</f>
        <v/>
      </c>
      <c r="V92" s="171" t="str">
        <v/>
      </c>
      <c r="W92" s="171" t="str">
        <v/>
      </c>
      <c r="X92" s="171" t="str">
        <v/>
      </c>
      <c r="Y92" s="171" t="str">
        <v/>
      </c>
      <c r="Z92" s="171" t="str">
        <v/>
      </c>
      <c r="AA92" s="171" t="str">
        <v/>
      </c>
      <c r="AB92" s="171" t="str">
        <v/>
      </c>
      <c r="AC92" s="171" t="str">
        <f>IF(P92="","",IF(AB92="0","0",COUNTIF(AB12:AB91,AB92)))</f>
        <v/>
      </c>
      <c r="AD92" s="171" t="str">
        <v/>
      </c>
      <c r="AE92" s="171" t="str">
        <v/>
      </c>
      <c r="AF92" s="171" t="str">
        <v/>
      </c>
      <c r="AG92" s="171" t="str">
        <v/>
      </c>
      <c r="AH92" s="171" t="str">
        <v/>
      </c>
      <c r="AI92" s="171" t="str">
        <v/>
      </c>
      <c r="AJ92" s="278" t="str">
        <v>BYE</v>
      </c>
      <c r="AK92" s="170">
        <f>COUNTIF(AQ12:AQ92,"W")</f>
        <v>0</v>
      </c>
      <c r="AL92" s="170" t="str">
        <f>IF(AP92="","",COUNTIF(AP12:AP92,"-"))</f>
        <v/>
      </c>
      <c r="AM92" s="170" t="str">
        <v/>
      </c>
      <c r="AN92" s="178" t="str">
        <v/>
      </c>
      <c r="AO92" s="179" t="str">
        <v>BYE</v>
      </c>
      <c r="AP92" s="180" t="str">
        <v/>
      </c>
      <c r="AQ92" s="57"/>
    </row>
    <row r="93" spans="1:43" ht="21.95" customHeight="1" thickBot="1">
      <c r="A93" s="117">
        <v>82</v>
      </c>
      <c r="B93" s="69"/>
      <c r="C93" s="70"/>
      <c r="D93" s="59"/>
      <c r="E93" s="50"/>
      <c r="F93" s="292"/>
      <c r="G93" s="154" t="str">
        <v/>
      </c>
      <c r="H93" s="155" t="str">
        <v/>
      </c>
      <c r="I93" s="150"/>
      <c r="J93" s="62"/>
      <c r="K93" s="53"/>
      <c r="L93" s="298"/>
      <c r="M93" s="175" t="str">
        <v/>
      </c>
      <c r="N93" s="176" t="str">
        <v/>
      </c>
      <c r="O93" s="276" t="str">
        <v/>
      </c>
      <c r="P93" s="167" t="str">
        <f t="shared" si="1"/>
        <v/>
      </c>
      <c r="Q93" s="177" t="str">
        <v/>
      </c>
      <c r="R93" s="277" t="str">
        <v/>
      </c>
      <c r="S93" s="278" t="str">
        <v/>
      </c>
      <c r="T93" s="169" t="str">
        <v/>
      </c>
      <c r="U93" s="170" t="str">
        <f>IF(P93="","",COUNTIF(P12:P93,"-"))</f>
        <v/>
      </c>
      <c r="V93" s="171" t="str">
        <v/>
      </c>
      <c r="W93" s="171" t="str">
        <v/>
      </c>
      <c r="X93" s="171" t="str">
        <v/>
      </c>
      <c r="Y93" s="171" t="str">
        <v/>
      </c>
      <c r="Z93" s="171" t="str">
        <v/>
      </c>
      <c r="AA93" s="171" t="str">
        <v/>
      </c>
      <c r="AB93" s="171" t="str">
        <v/>
      </c>
      <c r="AC93" s="171" t="str">
        <f>IF(P93="","",IF(AB93="0","0",COUNTIF(AB12:AB92,AB93)))</f>
        <v/>
      </c>
      <c r="AD93" s="171" t="str">
        <v/>
      </c>
      <c r="AE93" s="171" t="str">
        <v/>
      </c>
      <c r="AF93" s="171" t="str">
        <v/>
      </c>
      <c r="AG93" s="171" t="str">
        <v/>
      </c>
      <c r="AH93" s="171" t="str">
        <v/>
      </c>
      <c r="AI93" s="171" t="str">
        <v/>
      </c>
      <c r="AJ93" s="278" t="str">
        <v>BYE</v>
      </c>
      <c r="AK93" s="170">
        <f>COUNTIF(AQ12:AQ93,"W")</f>
        <v>0</v>
      </c>
      <c r="AL93" s="170" t="str">
        <f>IF(AP93="","",COUNTIF(AP12:AP93,"-"))</f>
        <v/>
      </c>
      <c r="AM93" s="170" t="str">
        <v/>
      </c>
      <c r="AN93" s="178" t="str">
        <v/>
      </c>
      <c r="AO93" s="179" t="str">
        <v>BYE</v>
      </c>
      <c r="AP93" s="180" t="str">
        <v/>
      </c>
      <c r="AQ93" s="57"/>
    </row>
    <row r="94" spans="1:43" ht="21.95" customHeight="1">
      <c r="A94" s="118">
        <v>83</v>
      </c>
      <c r="B94" s="72"/>
      <c r="C94" s="73"/>
      <c r="D94" s="60"/>
      <c r="E94" s="51"/>
      <c r="F94" s="291"/>
      <c r="G94" s="152" t="str">
        <v/>
      </c>
      <c r="H94" s="156" t="str">
        <v/>
      </c>
      <c r="I94" s="150"/>
      <c r="J94" s="63"/>
      <c r="K94" s="54"/>
      <c r="L94" s="297"/>
      <c r="M94" s="165" t="str">
        <v/>
      </c>
      <c r="N94" s="181" t="str">
        <v/>
      </c>
      <c r="O94" s="276" t="str">
        <v/>
      </c>
      <c r="P94" s="167" t="str">
        <f t="shared" si="1"/>
        <v/>
      </c>
      <c r="Q94" s="177" t="str">
        <v/>
      </c>
      <c r="R94" s="277" t="str">
        <v/>
      </c>
      <c r="S94" s="278" t="str">
        <v/>
      </c>
      <c r="T94" s="169" t="str">
        <v/>
      </c>
      <c r="U94" s="170" t="str">
        <f>IF(P94="","",COUNTIF(P12:P94,"-"))</f>
        <v/>
      </c>
      <c r="V94" s="171" t="str">
        <v/>
      </c>
      <c r="W94" s="171" t="str">
        <v/>
      </c>
      <c r="X94" s="171" t="str">
        <v/>
      </c>
      <c r="Y94" s="171" t="str">
        <v/>
      </c>
      <c r="Z94" s="171" t="str">
        <v/>
      </c>
      <c r="AA94" s="171" t="str">
        <v/>
      </c>
      <c r="AB94" s="171" t="str">
        <v/>
      </c>
      <c r="AC94" s="171" t="str">
        <f>IF(P94="","",IF(AB94="0","0",COUNTIF(AB12:AB93,AB94)))</f>
        <v/>
      </c>
      <c r="AD94" s="171" t="str">
        <v/>
      </c>
      <c r="AE94" s="171" t="str">
        <v/>
      </c>
      <c r="AF94" s="171" t="str">
        <v/>
      </c>
      <c r="AG94" s="171" t="str">
        <v/>
      </c>
      <c r="AH94" s="171" t="str">
        <v/>
      </c>
      <c r="AI94" s="171" t="str">
        <v/>
      </c>
      <c r="AJ94" s="278" t="str">
        <v>BYE</v>
      </c>
      <c r="AK94" s="170">
        <f>COUNTIF(AQ12:AQ94,"W")</f>
        <v>0</v>
      </c>
      <c r="AL94" s="170" t="str">
        <f>IF(AP94="","",COUNTIF(AP12:AP94,"-"))</f>
        <v/>
      </c>
      <c r="AM94" s="170" t="str">
        <v/>
      </c>
      <c r="AN94" s="178" t="str">
        <v/>
      </c>
      <c r="AO94" s="179" t="str">
        <v>BYE</v>
      </c>
      <c r="AP94" s="180" t="str">
        <v/>
      </c>
      <c r="AQ94" s="57"/>
    </row>
    <row r="95" spans="1:43" ht="21.95" customHeight="1" thickBot="1">
      <c r="A95" s="117">
        <v>84</v>
      </c>
      <c r="B95" s="69"/>
      <c r="C95" s="70"/>
      <c r="D95" s="59"/>
      <c r="E95" s="50"/>
      <c r="F95" s="292"/>
      <c r="G95" s="154" t="str">
        <v/>
      </c>
      <c r="H95" s="155" t="str">
        <v/>
      </c>
      <c r="I95" s="151"/>
      <c r="J95" s="62"/>
      <c r="K95" s="53"/>
      <c r="L95" s="298"/>
      <c r="M95" s="175" t="str">
        <v/>
      </c>
      <c r="N95" s="176" t="str">
        <v/>
      </c>
      <c r="O95" s="170" t="str">
        <v/>
      </c>
      <c r="P95" s="167" t="str">
        <f t="shared" si="1"/>
        <v/>
      </c>
      <c r="Q95" s="177" t="str">
        <v/>
      </c>
      <c r="R95" s="277" t="str">
        <v/>
      </c>
      <c r="S95" s="278" t="str">
        <v/>
      </c>
      <c r="T95" s="169" t="str">
        <v/>
      </c>
      <c r="U95" s="170" t="str">
        <f>IF(P95="","",COUNTIF(P12:P95,"-"))</f>
        <v/>
      </c>
      <c r="V95" s="171" t="str">
        <v/>
      </c>
      <c r="W95" s="171" t="str">
        <v/>
      </c>
      <c r="X95" s="171" t="str">
        <v/>
      </c>
      <c r="Y95" s="171" t="str">
        <v/>
      </c>
      <c r="Z95" s="171" t="str">
        <v/>
      </c>
      <c r="AA95" s="171" t="str">
        <v/>
      </c>
      <c r="AB95" s="171" t="str">
        <v/>
      </c>
      <c r="AC95" s="171" t="str">
        <f>IF(P95="","",IF(AB95="0","0",COUNTIF(AB12:AB94,AB95)))</f>
        <v/>
      </c>
      <c r="AD95" s="171" t="str">
        <v/>
      </c>
      <c r="AE95" s="171" t="str">
        <v/>
      </c>
      <c r="AF95" s="171" t="str">
        <v/>
      </c>
      <c r="AG95" s="171" t="str">
        <v/>
      </c>
      <c r="AH95" s="171" t="str">
        <v/>
      </c>
      <c r="AI95" s="171" t="str">
        <v/>
      </c>
      <c r="AJ95" s="278" t="str">
        <v>BYE</v>
      </c>
      <c r="AK95" s="170">
        <f>COUNTIF(AQ12:AQ95,"W")</f>
        <v>0</v>
      </c>
      <c r="AL95" s="170" t="str">
        <f>IF(AP95="","",COUNTIF(AP12:AP95,"-"))</f>
        <v/>
      </c>
      <c r="AM95" s="170" t="str">
        <v/>
      </c>
      <c r="AN95" s="178" t="str">
        <v/>
      </c>
      <c r="AO95" s="179" t="str">
        <v>BYE</v>
      </c>
      <c r="AP95" s="180" t="str">
        <v/>
      </c>
      <c r="AQ95" s="57"/>
    </row>
    <row r="96" spans="1:43" ht="21.95" customHeight="1">
      <c r="A96" s="118">
        <v>85</v>
      </c>
      <c r="B96" s="72"/>
      <c r="C96" s="73"/>
      <c r="D96" s="60"/>
      <c r="E96" s="51"/>
      <c r="F96" s="291"/>
      <c r="G96" s="152" t="str">
        <v/>
      </c>
      <c r="H96" s="156" t="str">
        <v/>
      </c>
      <c r="I96" s="151"/>
      <c r="J96" s="63"/>
      <c r="K96" s="54"/>
      <c r="L96" s="297"/>
      <c r="M96" s="165" t="str">
        <v/>
      </c>
      <c r="N96" s="181" t="str">
        <v/>
      </c>
      <c r="O96" s="170" t="str">
        <v/>
      </c>
      <c r="P96" s="167" t="str">
        <f t="shared" si="1"/>
        <v/>
      </c>
      <c r="Q96" s="177" t="str">
        <v/>
      </c>
      <c r="R96" s="277" t="str">
        <v/>
      </c>
      <c r="S96" s="278" t="str">
        <v/>
      </c>
      <c r="T96" s="169" t="str">
        <v/>
      </c>
      <c r="U96" s="170" t="str">
        <f>IF(P96="","",COUNTIF(P12:P96,"-"))</f>
        <v/>
      </c>
      <c r="V96" s="171" t="str">
        <v/>
      </c>
      <c r="W96" s="171" t="str">
        <v/>
      </c>
      <c r="X96" s="171" t="str">
        <v/>
      </c>
      <c r="Y96" s="171" t="str">
        <v/>
      </c>
      <c r="Z96" s="171" t="str">
        <v/>
      </c>
      <c r="AA96" s="171" t="str">
        <v/>
      </c>
      <c r="AB96" s="171" t="str">
        <v/>
      </c>
      <c r="AC96" s="171" t="str">
        <f>IF(P96="","",IF(AB96="0","0",COUNTIF(AB12:AB95,AB96)))</f>
        <v/>
      </c>
      <c r="AD96" s="171" t="str">
        <v/>
      </c>
      <c r="AE96" s="171" t="str">
        <v/>
      </c>
      <c r="AF96" s="171" t="str">
        <v/>
      </c>
      <c r="AG96" s="171" t="str">
        <v/>
      </c>
      <c r="AH96" s="171" t="str">
        <v/>
      </c>
      <c r="AI96" s="171" t="str">
        <v/>
      </c>
      <c r="AJ96" s="278" t="str">
        <v>BYE</v>
      </c>
      <c r="AK96" s="170">
        <f>COUNTIF(AQ12:AQ96,"W")</f>
        <v>0</v>
      </c>
      <c r="AL96" s="170" t="str">
        <f>IF(AP96="","",COUNTIF(AP12:AP96,"-"))</f>
        <v/>
      </c>
      <c r="AM96" s="170" t="str">
        <v/>
      </c>
      <c r="AN96" s="178" t="str">
        <v/>
      </c>
      <c r="AO96" s="179" t="str">
        <v>BYE</v>
      </c>
      <c r="AP96" s="180" t="str">
        <v/>
      </c>
      <c r="AQ96" s="57"/>
    </row>
    <row r="97" spans="1:43" ht="21.95" customHeight="1" thickBot="1">
      <c r="A97" s="117">
        <v>86</v>
      </c>
      <c r="B97" s="69"/>
      <c r="C97" s="70"/>
      <c r="D97" s="59"/>
      <c r="E97" s="50"/>
      <c r="F97" s="292"/>
      <c r="G97" s="154" t="str">
        <v/>
      </c>
      <c r="H97" s="155" t="str">
        <v/>
      </c>
      <c r="I97" s="151"/>
      <c r="J97" s="62"/>
      <c r="K97" s="53"/>
      <c r="L97" s="298"/>
      <c r="M97" s="175" t="str">
        <v/>
      </c>
      <c r="N97" s="176" t="str">
        <v/>
      </c>
      <c r="O97" s="170" t="str">
        <v/>
      </c>
      <c r="P97" s="167" t="str">
        <f t="shared" si="1"/>
        <v/>
      </c>
      <c r="Q97" s="177" t="str">
        <v/>
      </c>
      <c r="R97" s="277" t="str">
        <v/>
      </c>
      <c r="S97" s="278" t="str">
        <v/>
      </c>
      <c r="T97" s="169" t="str">
        <v/>
      </c>
      <c r="U97" s="170" t="str">
        <f>IF(P97="","",COUNTIF(P12:P97,"-"))</f>
        <v/>
      </c>
      <c r="V97" s="171" t="str">
        <v/>
      </c>
      <c r="W97" s="171" t="str">
        <v/>
      </c>
      <c r="X97" s="171" t="str">
        <v/>
      </c>
      <c r="Y97" s="171" t="str">
        <v/>
      </c>
      <c r="Z97" s="171" t="str">
        <v/>
      </c>
      <c r="AA97" s="171" t="str">
        <v/>
      </c>
      <c r="AB97" s="171" t="str">
        <v/>
      </c>
      <c r="AC97" s="171" t="str">
        <f>IF(P97="","",IF(AB97="0","0",COUNTIF(AB12:AB96,AB97)))</f>
        <v/>
      </c>
      <c r="AD97" s="171" t="str">
        <v/>
      </c>
      <c r="AE97" s="171" t="str">
        <v/>
      </c>
      <c r="AF97" s="171" t="str">
        <v/>
      </c>
      <c r="AG97" s="171" t="str">
        <v/>
      </c>
      <c r="AH97" s="171" t="str">
        <v/>
      </c>
      <c r="AI97" s="171" t="str">
        <v/>
      </c>
      <c r="AJ97" s="278" t="str">
        <v>BYE</v>
      </c>
      <c r="AK97" s="170">
        <f>COUNTIF(AQ12:AQ97,"W")</f>
        <v>0</v>
      </c>
      <c r="AL97" s="170" t="str">
        <f>IF(AP97="","",COUNTIF(AP12:AP97,"-"))</f>
        <v/>
      </c>
      <c r="AM97" s="170" t="str">
        <v/>
      </c>
      <c r="AN97" s="178" t="str">
        <v/>
      </c>
      <c r="AO97" s="179" t="str">
        <v>BYE</v>
      </c>
      <c r="AP97" s="180" t="str">
        <v/>
      </c>
      <c r="AQ97" s="57"/>
    </row>
    <row r="98" spans="1:43" ht="21.95" customHeight="1">
      <c r="A98" s="118">
        <v>87</v>
      </c>
      <c r="B98" s="72"/>
      <c r="C98" s="73"/>
      <c r="D98" s="60"/>
      <c r="E98" s="51"/>
      <c r="F98" s="291"/>
      <c r="G98" s="152" t="str">
        <v/>
      </c>
      <c r="H98" s="156" t="str">
        <v/>
      </c>
      <c r="I98" s="151"/>
      <c r="J98" s="63"/>
      <c r="K98" s="54"/>
      <c r="L98" s="297"/>
      <c r="M98" s="165" t="str">
        <v/>
      </c>
      <c r="N98" s="181" t="str">
        <v/>
      </c>
      <c r="O98" s="170" t="str">
        <v/>
      </c>
      <c r="P98" s="167" t="str">
        <f t="shared" si="1"/>
        <v/>
      </c>
      <c r="Q98" s="177" t="str">
        <v/>
      </c>
      <c r="R98" s="277" t="str">
        <v/>
      </c>
      <c r="S98" s="278" t="str">
        <v/>
      </c>
      <c r="T98" s="169" t="str">
        <v/>
      </c>
      <c r="U98" s="170" t="str">
        <f>IF(P98="","",COUNTIF(P12:P98,"-"))</f>
        <v/>
      </c>
      <c r="V98" s="171" t="str">
        <v/>
      </c>
      <c r="W98" s="171" t="str">
        <v/>
      </c>
      <c r="X98" s="171" t="str">
        <v/>
      </c>
      <c r="Y98" s="171" t="str">
        <v/>
      </c>
      <c r="Z98" s="171" t="str">
        <v/>
      </c>
      <c r="AA98" s="171" t="str">
        <v/>
      </c>
      <c r="AB98" s="171" t="str">
        <v/>
      </c>
      <c r="AC98" s="171" t="str">
        <f>IF(P98="","",IF(AB98="0","0",COUNTIF(AB12:AB97,AB98)))</f>
        <v/>
      </c>
      <c r="AD98" s="171" t="str">
        <v/>
      </c>
      <c r="AE98" s="171" t="str">
        <v/>
      </c>
      <c r="AF98" s="171" t="str">
        <v/>
      </c>
      <c r="AG98" s="171" t="str">
        <v/>
      </c>
      <c r="AH98" s="171" t="str">
        <v/>
      </c>
      <c r="AI98" s="171" t="str">
        <v/>
      </c>
      <c r="AJ98" s="278" t="str">
        <v>BYE</v>
      </c>
      <c r="AK98" s="170">
        <f>COUNTIF(AQ12:AQ98,"W")</f>
        <v>0</v>
      </c>
      <c r="AL98" s="170" t="str">
        <f>IF(AP98="","",COUNTIF(AP12:AP98,"-"))</f>
        <v/>
      </c>
      <c r="AM98" s="170" t="str">
        <v/>
      </c>
      <c r="AN98" s="178" t="str">
        <v/>
      </c>
      <c r="AO98" s="179" t="str">
        <v>BYE</v>
      </c>
      <c r="AP98" s="180" t="str">
        <v/>
      </c>
      <c r="AQ98" s="57"/>
    </row>
    <row r="99" spans="1:43" ht="21.95" customHeight="1" thickBot="1">
      <c r="A99" s="117">
        <v>88</v>
      </c>
      <c r="B99" s="69"/>
      <c r="C99" s="70"/>
      <c r="D99" s="59"/>
      <c r="E99" s="50"/>
      <c r="F99" s="292"/>
      <c r="G99" s="154" t="str">
        <v/>
      </c>
      <c r="H99" s="155" t="str">
        <v/>
      </c>
      <c r="I99" s="151"/>
      <c r="J99" s="62"/>
      <c r="K99" s="53"/>
      <c r="L99" s="298"/>
      <c r="M99" s="175" t="str">
        <v/>
      </c>
      <c r="N99" s="176" t="str">
        <v/>
      </c>
      <c r="O99" s="170" t="str">
        <v/>
      </c>
      <c r="P99" s="167" t="str">
        <f t="shared" si="1"/>
        <v/>
      </c>
      <c r="Q99" s="177" t="str">
        <v/>
      </c>
      <c r="R99" s="277" t="str">
        <v/>
      </c>
      <c r="S99" s="278" t="str">
        <v/>
      </c>
      <c r="T99" s="169" t="str">
        <v/>
      </c>
      <c r="U99" s="170" t="str">
        <f>IF(P99="","",COUNTIF(P12:P99,"-"))</f>
        <v/>
      </c>
      <c r="V99" s="171" t="str">
        <v/>
      </c>
      <c r="W99" s="171" t="str">
        <v/>
      </c>
      <c r="X99" s="171" t="str">
        <v/>
      </c>
      <c r="Y99" s="171" t="str">
        <v/>
      </c>
      <c r="Z99" s="171" t="str">
        <v/>
      </c>
      <c r="AA99" s="171" t="str">
        <v/>
      </c>
      <c r="AB99" s="171" t="str">
        <v/>
      </c>
      <c r="AC99" s="171" t="str">
        <f>IF(P99="","",IF(AB99="0","0",COUNTIF(AB12:AB98,AB99)))</f>
        <v/>
      </c>
      <c r="AD99" s="171" t="str">
        <v/>
      </c>
      <c r="AE99" s="171" t="str">
        <v/>
      </c>
      <c r="AF99" s="171" t="str">
        <v/>
      </c>
      <c r="AG99" s="171" t="str">
        <v/>
      </c>
      <c r="AH99" s="171" t="str">
        <v/>
      </c>
      <c r="AI99" s="171" t="str">
        <v/>
      </c>
      <c r="AJ99" s="278" t="str">
        <v>BYE</v>
      </c>
      <c r="AK99" s="170">
        <f>COUNTIF(AQ12:AQ99,"W")</f>
        <v>0</v>
      </c>
      <c r="AL99" s="170" t="str">
        <f>IF(AP99="","",COUNTIF(AP12:AP99,"-"))</f>
        <v/>
      </c>
      <c r="AM99" s="170" t="str">
        <v/>
      </c>
      <c r="AN99" s="178" t="str">
        <v/>
      </c>
      <c r="AO99" s="179" t="str">
        <v>BYE</v>
      </c>
      <c r="AP99" s="180" t="str">
        <v/>
      </c>
      <c r="AQ99" s="57"/>
    </row>
    <row r="100" spans="1:43" ht="21.95" customHeight="1">
      <c r="A100" s="118">
        <v>89</v>
      </c>
      <c r="B100" s="72"/>
      <c r="C100" s="73"/>
      <c r="D100" s="60"/>
      <c r="E100" s="51"/>
      <c r="F100" s="291"/>
      <c r="G100" s="152" t="str">
        <v/>
      </c>
      <c r="H100" s="156" t="str">
        <v/>
      </c>
      <c r="I100" s="151"/>
      <c r="J100" s="63"/>
      <c r="K100" s="54"/>
      <c r="L100" s="297"/>
      <c r="M100" s="165" t="str">
        <v/>
      </c>
      <c r="N100" s="181" t="str">
        <v/>
      </c>
      <c r="O100" s="170" t="str">
        <v/>
      </c>
      <c r="P100" s="167" t="str">
        <f t="shared" si="1"/>
        <v/>
      </c>
      <c r="Q100" s="177" t="str">
        <v/>
      </c>
      <c r="R100" s="277" t="str">
        <v/>
      </c>
      <c r="S100" s="278" t="str">
        <v/>
      </c>
      <c r="T100" s="169" t="str">
        <v/>
      </c>
      <c r="U100" s="170" t="str">
        <f>IF(P100="","",COUNTIF(P12:P100,"-"))</f>
        <v/>
      </c>
      <c r="V100" s="171" t="str">
        <v/>
      </c>
      <c r="W100" s="171" t="str">
        <v/>
      </c>
      <c r="X100" s="171" t="str">
        <v/>
      </c>
      <c r="Y100" s="171" t="str">
        <v/>
      </c>
      <c r="Z100" s="171" t="str">
        <v/>
      </c>
      <c r="AA100" s="171" t="str">
        <v/>
      </c>
      <c r="AB100" s="171" t="str">
        <v/>
      </c>
      <c r="AC100" s="171" t="str">
        <f>IF(P100="","",IF(AB100="0","0",COUNTIF(AB12:AB99,AB100)))</f>
        <v/>
      </c>
      <c r="AD100" s="171" t="str">
        <v/>
      </c>
      <c r="AE100" s="171" t="str">
        <v/>
      </c>
      <c r="AF100" s="171" t="str">
        <v/>
      </c>
      <c r="AG100" s="171" t="str">
        <v/>
      </c>
      <c r="AH100" s="171" t="str">
        <v/>
      </c>
      <c r="AI100" s="171" t="str">
        <v/>
      </c>
      <c r="AJ100" s="278" t="str">
        <v>BYE</v>
      </c>
      <c r="AK100" s="170">
        <f>COUNTIF(AQ12:AQ100,"W")</f>
        <v>0</v>
      </c>
      <c r="AL100" s="170" t="str">
        <f>IF(AP100="","",COUNTIF(AP12:AP100,"-"))</f>
        <v/>
      </c>
      <c r="AM100" s="170" t="str">
        <v/>
      </c>
      <c r="AN100" s="178" t="str">
        <v/>
      </c>
      <c r="AO100" s="179" t="str">
        <v>BYE</v>
      </c>
      <c r="AP100" s="180" t="str">
        <v/>
      </c>
      <c r="AQ100" s="57"/>
    </row>
    <row r="101" spans="1:43" ht="21.95" customHeight="1" thickBot="1">
      <c r="A101" s="117">
        <v>90</v>
      </c>
      <c r="B101" s="69"/>
      <c r="C101" s="70"/>
      <c r="D101" s="59"/>
      <c r="E101" s="50"/>
      <c r="F101" s="292"/>
      <c r="G101" s="154" t="str">
        <v/>
      </c>
      <c r="H101" s="155" t="str">
        <v/>
      </c>
      <c r="I101" s="151"/>
      <c r="J101" s="62"/>
      <c r="K101" s="53"/>
      <c r="L101" s="298"/>
      <c r="M101" s="175" t="str">
        <v/>
      </c>
      <c r="N101" s="176" t="str">
        <v/>
      </c>
      <c r="O101" s="170" t="str">
        <v/>
      </c>
      <c r="P101" s="167" t="str">
        <f t="shared" si="1"/>
        <v/>
      </c>
      <c r="Q101" s="177" t="str">
        <v/>
      </c>
      <c r="R101" s="277" t="str">
        <v/>
      </c>
      <c r="S101" s="278" t="str">
        <v/>
      </c>
      <c r="T101" s="169" t="str">
        <v/>
      </c>
      <c r="U101" s="170" t="str">
        <f>IF(P101="","",COUNTIF(P12:P101,"-"))</f>
        <v/>
      </c>
      <c r="V101" s="171" t="str">
        <v/>
      </c>
      <c r="W101" s="171" t="str">
        <v/>
      </c>
      <c r="X101" s="171" t="str">
        <v/>
      </c>
      <c r="Y101" s="171" t="str">
        <v/>
      </c>
      <c r="Z101" s="171" t="str">
        <v/>
      </c>
      <c r="AA101" s="171" t="str">
        <v/>
      </c>
      <c r="AB101" s="171" t="str">
        <v/>
      </c>
      <c r="AC101" s="171" t="str">
        <f>IF(P101="","",IF(AB101="0","0",COUNTIF(AB12:AB100,AB101)))</f>
        <v/>
      </c>
      <c r="AD101" s="171" t="str">
        <v/>
      </c>
      <c r="AE101" s="171" t="str">
        <v/>
      </c>
      <c r="AF101" s="171" t="str">
        <v/>
      </c>
      <c r="AG101" s="171" t="str">
        <v/>
      </c>
      <c r="AH101" s="171" t="str">
        <v/>
      </c>
      <c r="AI101" s="171" t="str">
        <v/>
      </c>
      <c r="AJ101" s="278" t="str">
        <v>BYE</v>
      </c>
      <c r="AK101" s="170">
        <f>COUNTIF(AQ12:AQ101,"W")</f>
        <v>0</v>
      </c>
      <c r="AL101" s="170" t="str">
        <f>IF(AP101="","",COUNTIF(AP12:AP101,"-"))</f>
        <v/>
      </c>
      <c r="AM101" s="170" t="str">
        <v/>
      </c>
      <c r="AN101" s="178" t="str">
        <v/>
      </c>
      <c r="AO101" s="179" t="str">
        <v>BYE</v>
      </c>
      <c r="AP101" s="180" t="str">
        <v/>
      </c>
      <c r="AQ101" s="57"/>
    </row>
    <row r="102" spans="1:43" ht="21.95" customHeight="1">
      <c r="A102" s="118">
        <v>91</v>
      </c>
      <c r="B102" s="72"/>
      <c r="C102" s="73"/>
      <c r="D102" s="60"/>
      <c r="E102" s="51"/>
      <c r="F102" s="291"/>
      <c r="G102" s="152" t="str">
        <v/>
      </c>
      <c r="H102" s="156" t="str">
        <v/>
      </c>
      <c r="I102" s="151"/>
      <c r="J102" s="63"/>
      <c r="K102" s="54"/>
      <c r="L102" s="297"/>
      <c r="M102" s="165" t="str">
        <v/>
      </c>
      <c r="N102" s="181" t="str">
        <v/>
      </c>
      <c r="O102" s="170" t="str">
        <v/>
      </c>
      <c r="P102" s="167" t="str">
        <f t="shared" si="1"/>
        <v/>
      </c>
      <c r="Q102" s="177" t="str">
        <v/>
      </c>
      <c r="R102" s="277" t="str">
        <v/>
      </c>
      <c r="S102" s="278" t="str">
        <v/>
      </c>
      <c r="T102" s="169" t="str">
        <v/>
      </c>
      <c r="U102" s="170" t="str">
        <f>IF(P102="","",COUNTIF(P12:P102,"-"))</f>
        <v/>
      </c>
      <c r="V102" s="171" t="str">
        <v/>
      </c>
      <c r="W102" s="171" t="str">
        <v/>
      </c>
      <c r="X102" s="171" t="str">
        <v/>
      </c>
      <c r="Y102" s="171" t="str">
        <v/>
      </c>
      <c r="Z102" s="171" t="str">
        <v/>
      </c>
      <c r="AA102" s="171" t="str">
        <v/>
      </c>
      <c r="AB102" s="171" t="str">
        <v/>
      </c>
      <c r="AC102" s="171" t="str">
        <f>IF(P102="","",IF(AB102="0","0",COUNTIF(AB12:AB101,AB102)))</f>
        <v/>
      </c>
      <c r="AD102" s="171" t="str">
        <v/>
      </c>
      <c r="AE102" s="171" t="str">
        <v/>
      </c>
      <c r="AF102" s="171" t="str">
        <v/>
      </c>
      <c r="AG102" s="171" t="str">
        <v/>
      </c>
      <c r="AH102" s="171" t="str">
        <v/>
      </c>
      <c r="AI102" s="171" t="str">
        <v/>
      </c>
      <c r="AJ102" s="278" t="str">
        <v>BYE</v>
      </c>
      <c r="AK102" s="170">
        <f>COUNTIF(AQ12:AQ102,"W")</f>
        <v>0</v>
      </c>
      <c r="AL102" s="170" t="str">
        <f>IF(AP102="","",COUNTIF(AP12:AP102,"-"))</f>
        <v/>
      </c>
      <c r="AM102" s="170" t="str">
        <v/>
      </c>
      <c r="AN102" s="178" t="str">
        <v/>
      </c>
      <c r="AO102" s="179" t="str">
        <v>BYE</v>
      </c>
      <c r="AP102" s="180" t="str">
        <v/>
      </c>
      <c r="AQ102" s="57"/>
    </row>
    <row r="103" spans="1:43" ht="21.95" customHeight="1" thickBot="1">
      <c r="A103" s="117">
        <v>92</v>
      </c>
      <c r="B103" s="69"/>
      <c r="C103" s="70"/>
      <c r="D103" s="59"/>
      <c r="E103" s="50"/>
      <c r="F103" s="292"/>
      <c r="G103" s="154" t="str">
        <v/>
      </c>
      <c r="H103" s="155" t="str">
        <v/>
      </c>
      <c r="I103" s="151"/>
      <c r="J103" s="62"/>
      <c r="K103" s="53"/>
      <c r="L103" s="298"/>
      <c r="M103" s="175" t="str">
        <v/>
      </c>
      <c r="N103" s="176" t="str">
        <v/>
      </c>
      <c r="O103" s="170" t="str">
        <v/>
      </c>
      <c r="P103" s="167" t="str">
        <f t="shared" si="1"/>
        <v/>
      </c>
      <c r="Q103" s="177" t="str">
        <v/>
      </c>
      <c r="R103" s="277" t="str">
        <v/>
      </c>
      <c r="S103" s="278" t="str">
        <v/>
      </c>
      <c r="T103" s="169" t="str">
        <v/>
      </c>
      <c r="U103" s="170" t="str">
        <f>IF(P103="","",COUNTIF(P12:P103,"-"))</f>
        <v/>
      </c>
      <c r="V103" s="171" t="str">
        <v/>
      </c>
      <c r="W103" s="171" t="str">
        <v/>
      </c>
      <c r="X103" s="171" t="str">
        <v/>
      </c>
      <c r="Y103" s="171" t="str">
        <v/>
      </c>
      <c r="Z103" s="171" t="str">
        <v/>
      </c>
      <c r="AA103" s="171" t="str">
        <v/>
      </c>
      <c r="AB103" s="171" t="str">
        <v/>
      </c>
      <c r="AC103" s="171" t="str">
        <f>IF(P103="","",IF(AB103="0","0",COUNTIF(AB12:AB102,AB103)))</f>
        <v/>
      </c>
      <c r="AD103" s="171" t="str">
        <v/>
      </c>
      <c r="AE103" s="171" t="str">
        <v/>
      </c>
      <c r="AF103" s="171" t="str">
        <v/>
      </c>
      <c r="AG103" s="171" t="str">
        <v/>
      </c>
      <c r="AH103" s="171" t="str">
        <v/>
      </c>
      <c r="AI103" s="171" t="str">
        <v/>
      </c>
      <c r="AJ103" s="278" t="str">
        <v>BYE</v>
      </c>
      <c r="AK103" s="170">
        <f>COUNTIF(AQ12:AQ103,"W")</f>
        <v>0</v>
      </c>
      <c r="AL103" s="170" t="str">
        <f>IF(AP103="","",COUNTIF(AP12:AP103,"-"))</f>
        <v/>
      </c>
      <c r="AM103" s="170" t="str">
        <v/>
      </c>
      <c r="AN103" s="178" t="str">
        <v/>
      </c>
      <c r="AO103" s="179" t="str">
        <v>BYE</v>
      </c>
      <c r="AP103" s="180" t="str">
        <v/>
      </c>
      <c r="AQ103" s="57"/>
    </row>
    <row r="104" spans="1:43" ht="21.95" customHeight="1">
      <c r="A104" s="118">
        <v>93</v>
      </c>
      <c r="B104" s="72"/>
      <c r="C104" s="73"/>
      <c r="D104" s="60"/>
      <c r="E104" s="51"/>
      <c r="F104" s="291"/>
      <c r="G104" s="152" t="str">
        <v/>
      </c>
      <c r="H104" s="156" t="str">
        <v/>
      </c>
      <c r="I104" s="151"/>
      <c r="J104" s="63"/>
      <c r="K104" s="54"/>
      <c r="L104" s="297"/>
      <c r="M104" s="165" t="str">
        <v/>
      </c>
      <c r="N104" s="181" t="str">
        <v/>
      </c>
      <c r="O104" s="170" t="str">
        <v/>
      </c>
      <c r="P104" s="167" t="str">
        <f t="shared" si="1"/>
        <v/>
      </c>
      <c r="Q104" s="177" t="str">
        <v/>
      </c>
      <c r="R104" s="277" t="str">
        <v/>
      </c>
      <c r="S104" s="278" t="str">
        <v/>
      </c>
      <c r="T104" s="169" t="str">
        <v/>
      </c>
      <c r="U104" s="170" t="str">
        <f>IF(P104="","",COUNTIF(P12:P104,"-"))</f>
        <v/>
      </c>
      <c r="V104" s="171" t="str">
        <v/>
      </c>
      <c r="W104" s="171" t="str">
        <v/>
      </c>
      <c r="X104" s="171" t="str">
        <v/>
      </c>
      <c r="Y104" s="171" t="str">
        <v/>
      </c>
      <c r="Z104" s="171" t="str">
        <v/>
      </c>
      <c r="AA104" s="171" t="str">
        <v/>
      </c>
      <c r="AB104" s="171" t="str">
        <v/>
      </c>
      <c r="AC104" s="171" t="str">
        <f>IF(P104="","",IF(AB104="0","0",COUNTIF(AB12:AB103,AB104)))</f>
        <v/>
      </c>
      <c r="AD104" s="171" t="str">
        <v/>
      </c>
      <c r="AE104" s="171" t="str">
        <v/>
      </c>
      <c r="AF104" s="171" t="str">
        <v/>
      </c>
      <c r="AG104" s="171" t="str">
        <v/>
      </c>
      <c r="AH104" s="171" t="str">
        <v/>
      </c>
      <c r="AI104" s="171" t="str">
        <v/>
      </c>
      <c r="AJ104" s="278" t="str">
        <v>BYE</v>
      </c>
      <c r="AK104" s="170">
        <f>COUNTIF(AQ12:AQ104,"W")</f>
        <v>0</v>
      </c>
      <c r="AL104" s="170" t="str">
        <f>IF(AP104="","",COUNTIF(AP12:AP104,"-"))</f>
        <v/>
      </c>
      <c r="AM104" s="170" t="str">
        <v/>
      </c>
      <c r="AN104" s="178" t="str">
        <v/>
      </c>
      <c r="AO104" s="179" t="str">
        <v>BYE</v>
      </c>
      <c r="AP104" s="180" t="str">
        <v/>
      </c>
      <c r="AQ104" s="57"/>
    </row>
    <row r="105" spans="1:43" ht="21.95" customHeight="1" thickBot="1">
      <c r="A105" s="117">
        <v>94</v>
      </c>
      <c r="B105" s="69"/>
      <c r="C105" s="70"/>
      <c r="D105" s="59"/>
      <c r="E105" s="50"/>
      <c r="F105" s="292"/>
      <c r="G105" s="154" t="str">
        <v/>
      </c>
      <c r="H105" s="155" t="str">
        <v/>
      </c>
      <c r="I105" s="151"/>
      <c r="J105" s="62"/>
      <c r="K105" s="53"/>
      <c r="L105" s="298"/>
      <c r="M105" s="175" t="str">
        <v/>
      </c>
      <c r="N105" s="176" t="str">
        <v/>
      </c>
      <c r="O105" s="170" t="str">
        <v/>
      </c>
      <c r="P105" s="167" t="str">
        <f t="shared" si="1"/>
        <v/>
      </c>
      <c r="Q105" s="177" t="str">
        <v/>
      </c>
      <c r="R105" s="277" t="str">
        <v/>
      </c>
      <c r="S105" s="278" t="str">
        <v/>
      </c>
      <c r="T105" s="169" t="str">
        <v/>
      </c>
      <c r="U105" s="170" t="str">
        <f>IF(P105="","",COUNTIF(P12:P105,"-"))</f>
        <v/>
      </c>
      <c r="V105" s="171" t="str">
        <v/>
      </c>
      <c r="W105" s="171" t="str">
        <v/>
      </c>
      <c r="X105" s="171" t="str">
        <v/>
      </c>
      <c r="Y105" s="171" t="str">
        <v/>
      </c>
      <c r="Z105" s="171" t="str">
        <v/>
      </c>
      <c r="AA105" s="171" t="str">
        <v/>
      </c>
      <c r="AB105" s="171" t="str">
        <v/>
      </c>
      <c r="AC105" s="171" t="str">
        <f>IF(P105="","",IF(AB105="0","0",COUNTIF(AB12:AB104,AB105)))</f>
        <v/>
      </c>
      <c r="AD105" s="171" t="str">
        <v/>
      </c>
      <c r="AE105" s="171" t="str">
        <v/>
      </c>
      <c r="AF105" s="171" t="str">
        <v/>
      </c>
      <c r="AG105" s="171" t="str">
        <v/>
      </c>
      <c r="AH105" s="171" t="str">
        <v/>
      </c>
      <c r="AI105" s="171" t="str">
        <v/>
      </c>
      <c r="AJ105" s="278" t="str">
        <v>BYE</v>
      </c>
      <c r="AK105" s="170">
        <f>COUNTIF(AQ12:AQ105,"W")</f>
        <v>0</v>
      </c>
      <c r="AL105" s="170" t="str">
        <f>IF(AP105="","",COUNTIF(AP12:AP105,"-"))</f>
        <v/>
      </c>
      <c r="AM105" s="170" t="str">
        <v/>
      </c>
      <c r="AN105" s="178" t="str">
        <v/>
      </c>
      <c r="AO105" s="179" t="str">
        <v>BYE</v>
      </c>
      <c r="AP105" s="180" t="str">
        <v/>
      </c>
      <c r="AQ105" s="57"/>
    </row>
    <row r="106" spans="1:43" ht="21.95" customHeight="1">
      <c r="A106" s="118">
        <v>95</v>
      </c>
      <c r="B106" s="72"/>
      <c r="C106" s="73"/>
      <c r="D106" s="60"/>
      <c r="E106" s="51"/>
      <c r="F106" s="291"/>
      <c r="G106" s="152" t="str">
        <v/>
      </c>
      <c r="H106" s="156" t="str">
        <v/>
      </c>
      <c r="I106" s="151"/>
      <c r="J106" s="63"/>
      <c r="K106" s="54"/>
      <c r="L106" s="297"/>
      <c r="M106" s="165" t="str">
        <v/>
      </c>
      <c r="N106" s="181" t="str">
        <v/>
      </c>
      <c r="O106" s="170" t="str">
        <v/>
      </c>
      <c r="P106" s="167" t="str">
        <f t="shared" si="1"/>
        <v/>
      </c>
      <c r="Q106" s="177" t="str">
        <v/>
      </c>
      <c r="R106" s="277" t="str">
        <v/>
      </c>
      <c r="S106" s="278" t="str">
        <v/>
      </c>
      <c r="T106" s="169" t="str">
        <v/>
      </c>
      <c r="U106" s="170" t="str">
        <f>IF(P106="","",COUNTIF(P12:P106,"-"))</f>
        <v/>
      </c>
      <c r="V106" s="171" t="str">
        <v/>
      </c>
      <c r="W106" s="171" t="str">
        <v/>
      </c>
      <c r="X106" s="171" t="str">
        <v/>
      </c>
      <c r="Y106" s="171" t="str">
        <v/>
      </c>
      <c r="Z106" s="171" t="str">
        <v/>
      </c>
      <c r="AA106" s="171" t="str">
        <v/>
      </c>
      <c r="AB106" s="171" t="str">
        <v/>
      </c>
      <c r="AC106" s="171" t="str">
        <f>IF(P106="","",IF(AB106="0","0",COUNTIF(AB12:AB105,AB106)))</f>
        <v/>
      </c>
      <c r="AD106" s="171" t="str">
        <v/>
      </c>
      <c r="AE106" s="171" t="str">
        <v/>
      </c>
      <c r="AF106" s="171" t="str">
        <v/>
      </c>
      <c r="AG106" s="171" t="str">
        <v/>
      </c>
      <c r="AH106" s="171" t="str">
        <v/>
      </c>
      <c r="AI106" s="171" t="str">
        <v/>
      </c>
      <c r="AJ106" s="278" t="str">
        <v>BYE</v>
      </c>
      <c r="AK106" s="170">
        <f>COUNTIF(AQ12:AQ106,"W")</f>
        <v>0</v>
      </c>
      <c r="AL106" s="170" t="str">
        <f>IF(AP106="","",COUNTIF(AP12:AP106,"-"))</f>
        <v/>
      </c>
      <c r="AM106" s="170" t="str">
        <v/>
      </c>
      <c r="AN106" s="178" t="str">
        <v/>
      </c>
      <c r="AO106" s="179" t="str">
        <v>BYE</v>
      </c>
      <c r="AP106" s="180" t="str">
        <v/>
      </c>
      <c r="AQ106" s="57"/>
    </row>
    <row r="107" spans="1:43" ht="21.95" customHeight="1" thickBot="1">
      <c r="A107" s="117">
        <v>96</v>
      </c>
      <c r="B107" s="69"/>
      <c r="C107" s="70"/>
      <c r="D107" s="59"/>
      <c r="E107" s="50"/>
      <c r="F107" s="292"/>
      <c r="G107" s="154" t="str">
        <v/>
      </c>
      <c r="H107" s="155" t="str">
        <v/>
      </c>
      <c r="I107" s="151"/>
      <c r="J107" s="62"/>
      <c r="K107" s="53"/>
      <c r="L107" s="298"/>
      <c r="M107" s="175" t="str">
        <v/>
      </c>
      <c r="N107" s="176" t="str">
        <v/>
      </c>
      <c r="O107" s="170" t="str">
        <v/>
      </c>
      <c r="P107" s="167" t="str">
        <f t="shared" si="1"/>
        <v/>
      </c>
      <c r="Q107" s="177" t="str">
        <v/>
      </c>
      <c r="R107" s="277" t="str">
        <v/>
      </c>
      <c r="S107" s="278" t="str">
        <v/>
      </c>
      <c r="T107" s="169" t="str">
        <v/>
      </c>
      <c r="U107" s="170" t="str">
        <f>IF(P107="","",COUNTIF(P12:P107,"-"))</f>
        <v/>
      </c>
      <c r="V107" s="171" t="str">
        <v/>
      </c>
      <c r="W107" s="171" t="str">
        <v/>
      </c>
      <c r="X107" s="171" t="str">
        <v/>
      </c>
      <c r="Y107" s="171" t="str">
        <v/>
      </c>
      <c r="Z107" s="171" t="str">
        <v/>
      </c>
      <c r="AA107" s="171" t="str">
        <v/>
      </c>
      <c r="AB107" s="171" t="str">
        <v/>
      </c>
      <c r="AC107" s="171" t="str">
        <f>IF(P107="","",IF(AB107="0","0",COUNTIF(AB12:AB106,AB107)))</f>
        <v/>
      </c>
      <c r="AD107" s="171" t="str">
        <v/>
      </c>
      <c r="AE107" s="171" t="str">
        <v/>
      </c>
      <c r="AF107" s="171" t="str">
        <v/>
      </c>
      <c r="AG107" s="171" t="str">
        <v/>
      </c>
      <c r="AH107" s="171" t="str">
        <v/>
      </c>
      <c r="AI107" s="171" t="str">
        <v/>
      </c>
      <c r="AJ107" s="278" t="str">
        <v>BYE</v>
      </c>
      <c r="AK107" s="170">
        <f>COUNTIF(AQ12:AQ107,"W")</f>
        <v>0</v>
      </c>
      <c r="AL107" s="170" t="str">
        <f>IF(AP107="","",COUNTIF(AP12:AP107,"-"))</f>
        <v/>
      </c>
      <c r="AM107" s="170" t="str">
        <v/>
      </c>
      <c r="AN107" s="178" t="str">
        <v/>
      </c>
      <c r="AO107" s="179" t="str">
        <v>BYE</v>
      </c>
      <c r="AP107" s="180" t="str">
        <v/>
      </c>
      <c r="AQ107" s="57"/>
    </row>
    <row r="108" spans="1:43" ht="21.95" customHeight="1">
      <c r="A108" s="118">
        <v>97</v>
      </c>
      <c r="B108" s="72"/>
      <c r="C108" s="73"/>
      <c r="D108" s="60"/>
      <c r="E108" s="51"/>
      <c r="F108" s="291"/>
      <c r="G108" s="152" t="str">
        <v/>
      </c>
      <c r="H108" s="156" t="str">
        <v/>
      </c>
      <c r="I108" s="151"/>
      <c r="J108" s="63"/>
      <c r="K108" s="54"/>
      <c r="L108" s="297"/>
      <c r="M108" s="165" t="str">
        <v/>
      </c>
      <c r="N108" s="181" t="str">
        <v/>
      </c>
      <c r="O108" s="170" t="str">
        <v/>
      </c>
      <c r="P108" s="167" t="str">
        <f t="shared" si="1"/>
        <v/>
      </c>
      <c r="Q108" s="177" t="str">
        <v/>
      </c>
      <c r="R108" s="277" t="str">
        <v/>
      </c>
      <c r="S108" s="278" t="str">
        <v/>
      </c>
      <c r="T108" s="169" t="str">
        <v/>
      </c>
      <c r="U108" s="170" t="str">
        <f>IF(P108="","",COUNTIF(P12:P108,"-"))</f>
        <v/>
      </c>
      <c r="V108" s="171" t="str">
        <v/>
      </c>
      <c r="W108" s="171" t="str">
        <v/>
      </c>
      <c r="X108" s="171" t="str">
        <v/>
      </c>
      <c r="Y108" s="171" t="str">
        <v/>
      </c>
      <c r="Z108" s="171" t="str">
        <v/>
      </c>
      <c r="AA108" s="171" t="str">
        <v/>
      </c>
      <c r="AB108" s="171" t="str">
        <v/>
      </c>
      <c r="AC108" s="171" t="str">
        <f>IF(P108="","",IF(AB108="0","0",COUNTIF(AB12:AB107,AB108)))</f>
        <v/>
      </c>
      <c r="AD108" s="171" t="str">
        <v/>
      </c>
      <c r="AE108" s="171" t="str">
        <v/>
      </c>
      <c r="AF108" s="171" t="str">
        <v/>
      </c>
      <c r="AG108" s="171" t="str">
        <v/>
      </c>
      <c r="AH108" s="171" t="str">
        <v/>
      </c>
      <c r="AI108" s="171" t="str">
        <v/>
      </c>
      <c r="AJ108" s="278" t="str">
        <v>BYE</v>
      </c>
      <c r="AK108" s="170">
        <f>COUNTIF(AQ12:AQ108,"W")</f>
        <v>0</v>
      </c>
      <c r="AL108" s="170" t="str">
        <f>IF(AP108="","",COUNTIF(AP12:AP108,"-"))</f>
        <v/>
      </c>
      <c r="AM108" s="170" t="str">
        <v/>
      </c>
      <c r="AN108" s="178" t="str">
        <v/>
      </c>
      <c r="AO108" s="179" t="str">
        <v>BYE</v>
      </c>
      <c r="AP108" s="180" t="str">
        <v/>
      </c>
      <c r="AQ108" s="57"/>
    </row>
    <row r="109" spans="1:43" ht="21.95" customHeight="1" thickBot="1">
      <c r="A109" s="117">
        <v>98</v>
      </c>
      <c r="B109" s="69"/>
      <c r="C109" s="70"/>
      <c r="D109" s="59"/>
      <c r="E109" s="50"/>
      <c r="F109" s="292"/>
      <c r="G109" s="154" t="str">
        <v/>
      </c>
      <c r="H109" s="155" t="str">
        <v/>
      </c>
      <c r="I109" s="151"/>
      <c r="J109" s="62"/>
      <c r="K109" s="53"/>
      <c r="L109" s="298"/>
      <c r="M109" s="175" t="str">
        <v/>
      </c>
      <c r="N109" s="176" t="str">
        <v/>
      </c>
      <c r="O109" s="170" t="str">
        <v/>
      </c>
      <c r="P109" s="167" t="str">
        <f t="shared" si="1"/>
        <v/>
      </c>
      <c r="Q109" s="177" t="str">
        <v/>
      </c>
      <c r="R109" s="277" t="str">
        <v/>
      </c>
      <c r="S109" s="278" t="str">
        <v/>
      </c>
      <c r="T109" s="169" t="str">
        <v/>
      </c>
      <c r="U109" s="170" t="str">
        <f>IF(P109="","",COUNTIF(P12:P109,"-"))</f>
        <v/>
      </c>
      <c r="V109" s="171" t="str">
        <v/>
      </c>
      <c r="W109" s="171" t="str">
        <v/>
      </c>
      <c r="X109" s="171" t="str">
        <v/>
      </c>
      <c r="Y109" s="171" t="str">
        <v/>
      </c>
      <c r="Z109" s="171" t="str">
        <v/>
      </c>
      <c r="AA109" s="171" t="str">
        <v/>
      </c>
      <c r="AB109" s="171" t="str">
        <v/>
      </c>
      <c r="AC109" s="171" t="str">
        <f>IF(P109="","",IF(AB109="0","0",COUNTIF(AB12:AB108,AB109)))</f>
        <v/>
      </c>
      <c r="AD109" s="171" t="str">
        <v/>
      </c>
      <c r="AE109" s="171" t="str">
        <v/>
      </c>
      <c r="AF109" s="171" t="str">
        <v/>
      </c>
      <c r="AG109" s="171" t="str">
        <v/>
      </c>
      <c r="AH109" s="171" t="str">
        <v/>
      </c>
      <c r="AI109" s="171" t="str">
        <v/>
      </c>
      <c r="AJ109" s="278" t="str">
        <v>BYE</v>
      </c>
      <c r="AK109" s="170">
        <f>COUNTIF(AQ12:AQ109,"W")</f>
        <v>0</v>
      </c>
      <c r="AL109" s="170" t="str">
        <f>IF(AP109="","",COUNTIF(AP12:AP109,"-"))</f>
        <v/>
      </c>
      <c r="AM109" s="170" t="str">
        <v/>
      </c>
      <c r="AN109" s="178" t="str">
        <v/>
      </c>
      <c r="AO109" s="179" t="str">
        <v>BYE</v>
      </c>
      <c r="AP109" s="180" t="str">
        <v/>
      </c>
      <c r="AQ109" s="57"/>
    </row>
    <row r="110" spans="1:43" ht="21.95" customHeight="1">
      <c r="A110" s="118">
        <v>99</v>
      </c>
      <c r="B110" s="72"/>
      <c r="C110" s="73"/>
      <c r="D110" s="60"/>
      <c r="E110" s="51"/>
      <c r="F110" s="291"/>
      <c r="G110" s="152" t="str">
        <v/>
      </c>
      <c r="H110" s="156" t="str">
        <v/>
      </c>
      <c r="I110" s="151"/>
      <c r="J110" s="63"/>
      <c r="K110" s="54"/>
      <c r="L110" s="297"/>
      <c r="M110" s="165" t="str">
        <v/>
      </c>
      <c r="N110" s="181" t="str">
        <v/>
      </c>
      <c r="O110" s="170" t="str">
        <v/>
      </c>
      <c r="P110" s="167" t="str">
        <f t="shared" si="1"/>
        <v/>
      </c>
      <c r="Q110" s="177" t="str">
        <v/>
      </c>
      <c r="R110" s="277" t="str">
        <v/>
      </c>
      <c r="S110" s="278" t="str">
        <v/>
      </c>
      <c r="T110" s="169" t="str">
        <v/>
      </c>
      <c r="U110" s="170" t="str">
        <f>IF(P110="","",COUNTIF(P12:P110,"-"))</f>
        <v/>
      </c>
      <c r="V110" s="171" t="str">
        <v/>
      </c>
      <c r="W110" s="171" t="str">
        <v/>
      </c>
      <c r="X110" s="171" t="str">
        <v/>
      </c>
      <c r="Y110" s="171" t="str">
        <v/>
      </c>
      <c r="Z110" s="171" t="str">
        <v/>
      </c>
      <c r="AA110" s="171" t="str">
        <v/>
      </c>
      <c r="AB110" s="171" t="str">
        <v/>
      </c>
      <c r="AC110" s="171" t="str">
        <f>IF(P110="","",IF(AB110="0","0",COUNTIF(AB12:AB109,AB110)))</f>
        <v/>
      </c>
      <c r="AD110" s="171" t="str">
        <v/>
      </c>
      <c r="AE110" s="171" t="str">
        <v/>
      </c>
      <c r="AF110" s="171" t="str">
        <v/>
      </c>
      <c r="AG110" s="171" t="str">
        <v/>
      </c>
      <c r="AH110" s="171" t="str">
        <v/>
      </c>
      <c r="AI110" s="171" t="str">
        <v/>
      </c>
      <c r="AJ110" s="278" t="str">
        <v>BYE</v>
      </c>
      <c r="AK110" s="170">
        <f>COUNTIF(AQ12:AQ110,"W")</f>
        <v>0</v>
      </c>
      <c r="AL110" s="170" t="str">
        <f>IF(AP110="","",COUNTIF(AP12:AP110,"-"))</f>
        <v/>
      </c>
      <c r="AM110" s="170" t="str">
        <v/>
      </c>
      <c r="AN110" s="178" t="str">
        <v/>
      </c>
      <c r="AO110" s="179" t="str">
        <v>BYE</v>
      </c>
      <c r="AP110" s="180" t="str">
        <v/>
      </c>
      <c r="AQ110" s="57"/>
    </row>
    <row r="111" spans="1:43" ht="21.95" customHeight="1" thickBot="1">
      <c r="A111" s="119">
        <v>100</v>
      </c>
      <c r="B111" s="75"/>
      <c r="C111" s="76"/>
      <c r="D111" s="61"/>
      <c r="E111" s="52"/>
      <c r="F111" s="296"/>
      <c r="G111" s="163" t="str">
        <v/>
      </c>
      <c r="H111" s="164" t="str">
        <v/>
      </c>
      <c r="I111" s="151"/>
      <c r="J111" s="64"/>
      <c r="K111" s="55"/>
      <c r="L111" s="302"/>
      <c r="M111" s="191" t="str">
        <v/>
      </c>
      <c r="N111" s="192" t="str">
        <v/>
      </c>
      <c r="O111" s="170" t="str">
        <v/>
      </c>
      <c r="P111" s="193" t="str">
        <f t="shared" si="1"/>
        <v/>
      </c>
      <c r="Q111" s="194" t="str">
        <v/>
      </c>
      <c r="R111" s="277" t="str">
        <v/>
      </c>
      <c r="S111" s="278" t="str">
        <v/>
      </c>
      <c r="T111" s="169" t="str">
        <v/>
      </c>
      <c r="U111" s="170" t="str">
        <f>IF(P111="","",COUNTIF(P12:P111,"-"))</f>
        <v/>
      </c>
      <c r="V111" s="171" t="str">
        <v/>
      </c>
      <c r="W111" s="171" t="str">
        <v/>
      </c>
      <c r="X111" s="171" t="str">
        <v/>
      </c>
      <c r="Y111" s="171" t="str">
        <v/>
      </c>
      <c r="Z111" s="171" t="str">
        <v/>
      </c>
      <c r="AA111" s="171" t="str">
        <v/>
      </c>
      <c r="AB111" s="171" t="str">
        <v/>
      </c>
      <c r="AC111" s="171" t="str">
        <f>IF(P111="","",IF(AB111="0","0",COUNTIF(AB12:AB110,AB111)))</f>
        <v/>
      </c>
      <c r="AD111" s="171" t="str">
        <v/>
      </c>
      <c r="AE111" s="171" t="str">
        <v/>
      </c>
      <c r="AF111" s="171" t="str">
        <v/>
      </c>
      <c r="AG111" s="171" t="str">
        <v/>
      </c>
      <c r="AH111" s="171" t="str">
        <v/>
      </c>
      <c r="AI111" s="171" t="str">
        <v/>
      </c>
      <c r="AJ111" s="278" t="str">
        <v>BYE</v>
      </c>
      <c r="AK111" s="170">
        <f>COUNTIF(AQ12:AQ111,"W")</f>
        <v>0</v>
      </c>
      <c r="AL111" s="170" t="str">
        <f>IF(AP111="","",COUNTIF(AP12:AP111,"-"))</f>
        <v/>
      </c>
      <c r="AM111" s="170" t="str">
        <v/>
      </c>
      <c r="AN111" s="195" t="str">
        <v/>
      </c>
      <c r="AO111" s="196" t="str">
        <v>BYE</v>
      </c>
      <c r="AP111" s="197" t="str">
        <v/>
      </c>
      <c r="AQ111" s="58"/>
    </row>
    <row r="112" spans="1:43" ht="24" thickTop="1">
      <c r="Q112"/>
      <c r="R112" s="288"/>
    </row>
    <row r="113" spans="17:18">
      <c r="Q113"/>
      <c r="R113" s="288"/>
    </row>
    <row r="114" spans="17:18">
      <c r="Q114"/>
      <c r="R114" s="288"/>
    </row>
    <row r="115" spans="17:18">
      <c r="Q115"/>
      <c r="R115" s="288"/>
    </row>
    <row r="116" spans="17:18">
      <c r="Q116"/>
      <c r="R116" s="288"/>
    </row>
    <row r="117" spans="17:18">
      <c r="Q117"/>
      <c r="R117" s="288"/>
    </row>
    <row r="118" spans="17:18">
      <c r="Q118"/>
      <c r="R118" s="288"/>
    </row>
  </sheetData>
  <sheetProtection password="CAC7" sheet="1" objects="1" scenarios="1"/>
  <dataConsolidate/>
  <mergeCells count="49">
    <mergeCell ref="AM10:AM11"/>
    <mergeCell ref="A10:A11"/>
    <mergeCell ref="AO10:AO11"/>
    <mergeCell ref="AK10:AK11"/>
    <mergeCell ref="R10:R11"/>
    <mergeCell ref="U10:U11"/>
    <mergeCell ref="AC10:AC11"/>
    <mergeCell ref="S10:S11"/>
    <mergeCell ref="V10:V11"/>
    <mergeCell ref="AB10:AB11"/>
    <mergeCell ref="AA10:AA11"/>
    <mergeCell ref="W10:W11"/>
    <mergeCell ref="X10:X11"/>
    <mergeCell ref="Y10:Y11"/>
    <mergeCell ref="Z10:Z11"/>
    <mergeCell ref="T10:T11"/>
    <mergeCell ref="AN1:AQ1"/>
    <mergeCell ref="AN2:AQ2"/>
    <mergeCell ref="AD10:AD11"/>
    <mergeCell ref="AF10:AF11"/>
    <mergeCell ref="AH10:AH11"/>
    <mergeCell ref="AE10:AE11"/>
    <mergeCell ref="AG10:AG11"/>
    <mergeCell ref="AI10:AI11"/>
    <mergeCell ref="AN10:AN11"/>
    <mergeCell ref="AJ10:AJ11"/>
    <mergeCell ref="AQ7:AQ8"/>
    <mergeCell ref="AL10:AL11"/>
    <mergeCell ref="AN7:AP7"/>
    <mergeCell ref="AN8:AP8"/>
    <mergeCell ref="AP10:AP11"/>
    <mergeCell ref="AQ10:AQ11"/>
    <mergeCell ref="D1:Q1"/>
    <mergeCell ref="D2:Q2"/>
    <mergeCell ref="D3:Q3"/>
    <mergeCell ref="D8:Q8"/>
    <mergeCell ref="D10:H10"/>
    <mergeCell ref="J10:N10"/>
    <mergeCell ref="O10:O11"/>
    <mergeCell ref="Q10:Q11"/>
    <mergeCell ref="P10:P11"/>
    <mergeCell ref="B10:B11"/>
    <mergeCell ref="D7:Q7"/>
    <mergeCell ref="B5:C5"/>
    <mergeCell ref="B7:C7"/>
    <mergeCell ref="B6:C6"/>
    <mergeCell ref="B8:C8"/>
    <mergeCell ref="B9:C9"/>
    <mergeCell ref="C10:C11"/>
  </mergeCells>
  <phoneticPr fontId="11"/>
  <printOptions horizontalCentered="1"/>
  <pageMargins left="0.5" right="0.5" top="0.5" bottom="0.5" header="0.5" footer="0.5"/>
  <pageSetup paperSize="9" scale="5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28"/>
  <sheetViews>
    <sheetView zoomScale="60" zoomScaleNormal="60" zoomScaleSheetLayoutView="75" workbookViewId="0">
      <pane xSplit="2" ySplit="6" topLeftCell="C64" activePane="bottomRight" state="frozenSplit"/>
      <selection pane="topRight" activeCell="H1" sqref="H1"/>
      <selection pane="bottomLeft" activeCell="A18" sqref="A18"/>
      <selection pane="bottomRight" activeCell="L90" sqref="L90"/>
    </sheetView>
  </sheetViews>
  <sheetFormatPr defaultColWidth="11.42578125" defaultRowHeight="18"/>
  <cols>
    <col min="1" max="1" width="6.28515625" style="13" customWidth="1"/>
    <col min="2" max="2" width="37.85546875" style="5" customWidth="1"/>
    <col min="3" max="3" width="10.28515625" style="2" customWidth="1"/>
    <col min="4" max="4" width="6.28515625" style="2" customWidth="1"/>
    <col min="5" max="5" width="8.85546875" style="2" customWidth="1"/>
    <col min="6" max="6" width="10.28515625" style="2" customWidth="1"/>
    <col min="7" max="7" width="6.28515625" style="2" customWidth="1"/>
    <col min="8" max="8" width="33.5703125" style="15" customWidth="1"/>
    <col min="9" max="9" width="4.85546875" style="9" customWidth="1"/>
    <col min="10" max="10" width="10.28515625" style="2" customWidth="1"/>
    <col min="11" max="11" width="6.28515625" style="2" customWidth="1"/>
    <col min="12" max="12" width="8.85546875" style="2" customWidth="1"/>
    <col min="13" max="13" width="10.28515625" style="2" customWidth="1"/>
    <col min="14" max="14" width="6.28515625" style="2" customWidth="1"/>
    <col min="15" max="15" width="30.42578125" style="15" customWidth="1"/>
    <col min="16" max="16" width="4.7109375" style="9" customWidth="1"/>
    <col min="17" max="17" width="31.140625" style="15" customWidth="1"/>
    <col min="18" max="18" width="5.42578125" style="149" customWidth="1"/>
    <col min="19" max="21" width="11.42578125" style="148" customWidth="1"/>
    <col min="22" max="16384" width="11.42578125" style="2"/>
  </cols>
  <sheetData>
    <row r="1" spans="1:28" s="6" customFormat="1" ht="30">
      <c r="A1" s="17"/>
      <c r="B1" s="17"/>
      <c r="C1" s="386" t="str">
        <f>'Open Quals'!D1</f>
        <v>Event Name</v>
      </c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57" t="s">
        <v>61</v>
      </c>
      <c r="P1" s="357"/>
      <c r="Q1" s="357"/>
      <c r="R1" s="146"/>
      <c r="S1" s="146"/>
      <c r="T1" s="146"/>
      <c r="U1" s="145"/>
    </row>
    <row r="2" spans="1:28" s="6" customFormat="1" ht="24.95" customHeight="1" thickBot="1">
      <c r="C2" s="396" t="str">
        <f>'Open Quals'!D2</f>
        <v>Event date • Event place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59"/>
      <c r="P2" s="359"/>
      <c r="Q2" s="359"/>
      <c r="R2" s="147"/>
      <c r="S2" s="147"/>
      <c r="T2" s="147"/>
      <c r="U2" s="145"/>
    </row>
    <row r="3" spans="1:28" s="6" customFormat="1" ht="31.5" thickTop="1" thickBot="1">
      <c r="A3" s="123">
        <v>32</v>
      </c>
      <c r="B3" s="124" t="s">
        <v>0</v>
      </c>
      <c r="C3" s="397" t="str">
        <f>'Open Quals'!D3</f>
        <v>Discipline, Open Qualifications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/>
      <c r="P3"/>
      <c r="Q3"/>
      <c r="R3" s="146"/>
      <c r="S3" s="146"/>
      <c r="T3" s="146"/>
      <c r="U3" s="145"/>
    </row>
    <row r="4" spans="1:28" s="6" customFormat="1" ht="19.5" thickTop="1" thickBot="1">
      <c r="A4" s="17"/>
      <c r="B4" s="17"/>
      <c r="C4"/>
      <c r="D4" s="26"/>
      <c r="E4" s="26"/>
      <c r="F4" s="25"/>
      <c r="G4" s="27"/>
      <c r="H4" s="27"/>
      <c r="I4" s="8"/>
      <c r="J4" s="26"/>
      <c r="K4" s="25"/>
      <c r="L4" s="25"/>
      <c r="M4" s="26"/>
      <c r="N4" s="26"/>
      <c r="O4" s="8"/>
      <c r="R4" s="145"/>
      <c r="S4" s="145"/>
      <c r="T4" s="145"/>
      <c r="U4" s="145"/>
    </row>
    <row r="5" spans="1:28" ht="30" customHeight="1" thickTop="1">
      <c r="A5" s="391" t="s">
        <v>30</v>
      </c>
      <c r="B5" s="393" t="s">
        <v>28</v>
      </c>
      <c r="C5" s="348" t="s">
        <v>16</v>
      </c>
      <c r="D5" s="389"/>
      <c r="E5" s="389"/>
      <c r="F5" s="389"/>
      <c r="G5" s="389"/>
      <c r="H5" s="390"/>
      <c r="I5" s="395" t="s">
        <v>14</v>
      </c>
      <c r="J5" s="348" t="s">
        <v>17</v>
      </c>
      <c r="K5" s="349"/>
      <c r="L5" s="349"/>
      <c r="M5" s="349"/>
      <c r="N5" s="349"/>
      <c r="O5" s="350"/>
      <c r="P5" s="395" t="s">
        <v>15</v>
      </c>
      <c r="Q5" s="382" t="s">
        <v>32</v>
      </c>
      <c r="R5" s="380" t="s">
        <v>41</v>
      </c>
      <c r="S5" s="384" t="s">
        <v>40</v>
      </c>
      <c r="T5" s="380" t="s">
        <v>35</v>
      </c>
      <c r="U5" s="380" t="s">
        <v>30</v>
      </c>
    </row>
    <row r="6" spans="1:28" s="14" customFormat="1" ht="105" customHeight="1" thickBot="1">
      <c r="A6" s="392"/>
      <c r="B6" s="394"/>
      <c r="C6" s="19" t="s">
        <v>23</v>
      </c>
      <c r="D6" s="20" t="s">
        <v>24</v>
      </c>
      <c r="E6" s="20" t="s">
        <v>60</v>
      </c>
      <c r="F6" s="40" t="s">
        <v>25</v>
      </c>
      <c r="G6" s="41" t="s">
        <v>33</v>
      </c>
      <c r="H6" s="42" t="s">
        <v>29</v>
      </c>
      <c r="I6" s="395"/>
      <c r="J6" s="19" t="s">
        <v>23</v>
      </c>
      <c r="K6" s="20" t="s">
        <v>24</v>
      </c>
      <c r="L6" s="20" t="s">
        <v>60</v>
      </c>
      <c r="M6" s="40" t="s">
        <v>25</v>
      </c>
      <c r="N6" s="41" t="s">
        <v>33</v>
      </c>
      <c r="O6" s="29" t="s">
        <v>29</v>
      </c>
      <c r="P6" s="395"/>
      <c r="Q6" s="383"/>
      <c r="R6" s="381"/>
      <c r="S6" s="385"/>
      <c r="T6" s="381"/>
      <c r="U6" s="381"/>
      <c r="W6"/>
      <c r="X6"/>
    </row>
    <row r="7" spans="1:28" ht="24" customHeight="1" thickTop="1" thickBot="1">
      <c r="A7" s="115"/>
      <c r="B7" s="1" t="s">
        <v>19</v>
      </c>
      <c r="H7" s="22"/>
      <c r="I7" s="6"/>
      <c r="J7" s="23"/>
      <c r="O7" s="22"/>
      <c r="P7" s="6"/>
      <c r="Q7" s="24"/>
      <c r="R7" s="147"/>
      <c r="Y7"/>
    </row>
    <row r="8" spans="1:28" s="3" customFormat="1" ht="24" customHeight="1" thickTop="1">
      <c r="A8" s="198">
        <v>1</v>
      </c>
      <c r="B8" s="199" t="str">
        <f>IF(A3&lt;A8,"BYE",IF(ISERROR(VLOOKUP(A8,'Open Quals'!AM12:'Open Quals'!AO111,3,FALSE))=TRUE,"BYE",VLOOKUP(A8,'Open Quals'!AM12:'Open Quals'!AO111,3,FALSE)))</f>
        <v>BYE</v>
      </c>
      <c r="C8" s="81"/>
      <c r="D8" s="82"/>
      <c r="E8" s="82"/>
      <c r="F8" s="65" t="str">
        <f t="array" ref="F8:F39">IF(LEFT(C8:C39,1)="D","-",IF(D8:D39&gt;'Open Quals'!A6,"-",IF(C8:C39&gt;0,C8:C39+D8:D39*'Open Quals'!A5+E8:E39*'Open Quals'!A7,"")))</f>
        <v/>
      </c>
      <c r="G8" s="217" t="str">
        <f t="array" ref="G8:G39">IF(F8:F39="","", IF(F8:F39="-","", RANK(F8:F39,F8:F39,1)))</f>
        <v/>
      </c>
      <c r="H8" s="218" t="str">
        <f>IF(AND(LEFT(C8,1)="D",LEFT(C9,1)="D"),"",IF(OR(C8="DNR",C9="DNR"),IF(C8="DNR",B9,B8),IF(OR(ISBLANK(C8),ISBLANK(C9)),"",IF(F8=F9,"TIE",IF(F8&gt;F9,B9,B8)))))</f>
        <v/>
      </c>
      <c r="I8" s="219"/>
      <c r="J8" s="98"/>
      <c r="K8" s="99"/>
      <c r="L8" s="99"/>
      <c r="M8" s="241" t="str">
        <f t="array" ref="M8:M39">IF(LEFT(J8:J39,1)="D","-",IF(K8:K39&gt;'Open Quals'!A6,"-",IF(J8:J39&gt;0,J8:J39+K8:K39*'Open Quals'!A5+L8:L39*'Open Quals'!A7,"")))</f>
        <v/>
      </c>
      <c r="N8" s="242" t="str">
        <f t="array" ref="N8:N39">IF(M8:M39="","",IF(M8:M39="-","", RANK(M8:M39,M8:M39,1)))</f>
        <v/>
      </c>
      <c r="O8" s="243" t="str">
        <f>IF(AND(LEFT(J8,1)="D",LEFT(J9,1)="D"),"",IF(OR(J8="DNR",J9="DNR"),IF(J8="DNR",B9,B8),IF(OR(ISBLANK(J8),ISBLANK(J9)),"",IF(M8=M9,"TIE",IF(M8&gt;M9,B9,B8)))))</f>
        <v/>
      </c>
      <c r="P8" s="219"/>
      <c r="Q8" s="244" t="str">
        <f>IF(B9="BYE", B8, IF(ISERROR(I9+P9)=TRUE,"",IF(I9+P9=0,"TIE - HOLD RUNOFF",IF(I9+P9&gt;0,B9,B8))))</f>
        <v>BYE</v>
      </c>
      <c r="R8" s="170"/>
      <c r="S8" s="170"/>
      <c r="T8" s="272"/>
      <c r="U8" s="170"/>
      <c r="V8"/>
      <c r="W8"/>
      <c r="X8"/>
      <c r="Y8"/>
      <c r="Z8"/>
      <c r="AA8"/>
      <c r="AB8"/>
    </row>
    <row r="9" spans="1:28" s="3" customFormat="1" ht="24" customHeight="1" thickBot="1">
      <c r="A9" s="200">
        <v>32</v>
      </c>
      <c r="B9" s="201" t="str">
        <f>IF(A3&lt;A9,"BYE",IF(ISERROR(VLOOKUP(A9,'Open Quals'!AM12:'Open Quals'!AO111,3,FALSE))=TRUE,"BYE",VLOOKUP(A9,'Open Quals'!AM12:'Open Quals'!AO111,3,FALSE)))</f>
        <v>BYE</v>
      </c>
      <c r="C9" s="83"/>
      <c r="D9" s="84"/>
      <c r="E9" s="97"/>
      <c r="F9" s="220" t="str">
        <v/>
      </c>
      <c r="G9" s="221" t="str">
        <v/>
      </c>
      <c r="H9" s="222" t="str">
        <f>IF(AND(LEFT(C8,1)="D",LEFT(C9,1)="D"),"",IF(OR(C8="DNR",C9="DNR"),"by "&amp;ABS(I9)&amp;" seconds",IF(OR(ISBLANK(C8),ISBLANK(C9),F8=F9),"","by "&amp;ABS(I9)&amp;" seconds")))</f>
        <v/>
      </c>
      <c r="I9" s="219" t="str">
        <f>IF(AND(LEFT(C8,1)="D",LEFT(C9,1)="D"),"0",IF(OR(C8="DNR",C9="DNR"),IF(C8="DNR",1,-1)*'Open Quals'!A8,IF(OR(ISBLANK(C8),ISBLANK(C9)),"",IF(OR(F8="-",F9="-"),IF(F8="-",1,-1)*'Open Quals'!A8,IF(ABS(F8-F9)&gt;'Open Quals'!A9,IF(F8-F9&gt;'Open Quals'!A9,1,-1)*'Open Quals'!A9,ROUND(F8-F9,3))))))</f>
        <v/>
      </c>
      <c r="J9" s="100"/>
      <c r="K9" s="101"/>
      <c r="L9" s="311"/>
      <c r="M9" s="245" t="str">
        <v/>
      </c>
      <c r="N9" s="246" t="str">
        <v/>
      </c>
      <c r="O9" s="247" t="str">
        <f>IF(AND(LEFT(J8,1)="D",LEFT(J9,1)="D"),"",IF(OR(J8="DNR",J9="DNR"),"by "&amp;ABS(P9)&amp;" seconds",IF(OR(ISBLANK(J8),ISBLANK(J9),M8=M9),"","by "&amp;ABS(P9)&amp;" seconds")))</f>
        <v/>
      </c>
      <c r="P9" s="219" t="str">
        <f>IF(AND(LEFT(J8,1)="D",LEFT(J9,1)="D"),"0",IF(OR(J8="DNR",J9="DNR"),IF(J8="DNR",1,-1)*'Open Quals'!A8,IF(OR(ISBLANK(J8),ISBLANK(J9)),"",IF(OR(M8="-",M9="-"),IF(M8="-",1,-1)*'Open Quals'!A8,IF(ABS(M8-M9)&gt;'Open Quals'!A9,IF(M8-M9&gt;'Open Quals'!A9,1,-1)*'Open Quals'!A9,ROUND(M8-M9,3))))))</f>
        <v/>
      </c>
      <c r="Q9" s="248" t="str">
        <f>IF(B9="BYE","(BYE)",IF(ISERROR(I9+P9)=TRUE,"",IF(I9+P9=0,"","by "&amp;ABS(I9+P9)&amp;" seconds")))</f>
        <v>(BYE)</v>
      </c>
      <c r="R9" s="170" t="str">
        <f t="array" ref="R9:R39">IF(U9:U39="","",IF(ISERROR(U9:U39)=TRUE,"",16+RANK(U9:U39,U9:U39,1)))</f>
        <v/>
      </c>
      <c r="S9" s="273" t="str">
        <f>IF(B9="BYE", B9, IF(ISERROR(I9+P9)=TRUE,"",IF(I9+P9&gt;0,B8,B9)))</f>
        <v>BYE</v>
      </c>
      <c r="T9" s="169" t="str">
        <f>IF(ISERROR(VLOOKUP(S9,'Open Quals'!S12:T111,2,FALSE))=TRUE,"",VLOOKUP(S9,'Open Quals'!S12:T111,2,FALSE))</f>
        <v/>
      </c>
      <c r="U9" s="170" t="str">
        <f>IF(ISERROR(VLOOKUP(S9,'Open Quals'!AJ12:AM111,4,FALSE))=TRUE,"",VLOOKUP(S9,'Open Quals'!AJ12:AM111,4,FALSE))</f>
        <v/>
      </c>
      <c r="V9"/>
      <c r="W9"/>
      <c r="X9"/>
      <c r="Y9"/>
      <c r="Z9"/>
      <c r="AA9"/>
      <c r="AB9"/>
    </row>
    <row r="10" spans="1:28" s="3" customFormat="1" ht="24" customHeight="1">
      <c r="A10" s="202">
        <v>16</v>
      </c>
      <c r="B10" s="203" t="str">
        <f>IF(A3&lt;A10,"BYE",IF(ISERROR(VLOOKUP(A10,'Open Quals'!AM12:'Open Quals'!AO111,3,FALSE))=TRUE,"BYE",VLOOKUP(A10,'Open Quals'!AM12:'Open Quals'!AO111,3,FALSE)))</f>
        <v>BYE</v>
      </c>
      <c r="C10" s="325"/>
      <c r="D10" s="86"/>
      <c r="E10" s="86"/>
      <c r="F10" s="223" t="str">
        <v/>
      </c>
      <c r="G10" s="224" t="str">
        <v/>
      </c>
      <c r="H10" s="225" t="str">
        <f>IF(AND(LEFT(C10,1)="D",LEFT(C11,1)="D"),"",IF(OR(C10="DNR",C11="DNR"),IF(C10="DNR",B11,B10),IF(OR(ISBLANK(C10),ISBLANK(C11)),"",IF(F10=F11,"TIE",IF(F10&gt;F11,B11,B10)))))</f>
        <v/>
      </c>
      <c r="I10" s="226"/>
      <c r="J10" s="102"/>
      <c r="K10" s="103"/>
      <c r="L10" s="103"/>
      <c r="M10" s="249" t="str">
        <v/>
      </c>
      <c r="N10" s="250" t="str">
        <v/>
      </c>
      <c r="O10" s="251" t="str">
        <f>IF(AND(LEFT(J10,1)="D",LEFT(J11,1)="D"),"",IF(OR(J10="DNR",J11="DNR"),IF(J10="DNR",B11,B10),IF(OR(ISBLANK(J10),ISBLANK(J11)),"",IF(M10=M11,"TIE",IF(M10&gt;M11,B11,B10)))))</f>
        <v/>
      </c>
      <c r="P10" s="226"/>
      <c r="Q10" s="252" t="str">
        <f>IF(B11="BYE", B10, IF(ISERROR(I11+P11)=TRUE,"",IF(I11+P11=0,"TIE - HOLD RUNOFF",IF(I11+P11&gt;0,B11,B10))))</f>
        <v>BYE</v>
      </c>
      <c r="R10" s="170" t="str">
        <v/>
      </c>
      <c r="S10" s="170"/>
      <c r="T10" s="272"/>
      <c r="U10" s="170"/>
      <c r="V10"/>
      <c r="W10"/>
      <c r="X10"/>
      <c r="Y10"/>
      <c r="Z10"/>
      <c r="AA10"/>
      <c r="AB10"/>
    </row>
    <row r="11" spans="1:28" s="3" customFormat="1" ht="24" customHeight="1" thickBot="1">
      <c r="A11" s="200">
        <v>17</v>
      </c>
      <c r="B11" s="201" t="str">
        <f>IF(A3&lt;A11,"BYE",IF(ISERROR(VLOOKUP(A11,'Open Quals'!AM12:'Open Quals'!AO111,3,FALSE))=TRUE,"BYE",VLOOKUP(A11,'Open Quals'!AM12:'Open Quals'!AO111,3,FALSE)))</f>
        <v>BYE</v>
      </c>
      <c r="C11" s="324"/>
      <c r="D11" s="84"/>
      <c r="E11" s="84"/>
      <c r="F11" s="227" t="str">
        <v/>
      </c>
      <c r="G11" s="221" t="str">
        <v/>
      </c>
      <c r="H11" s="228" t="str">
        <f>IF(AND(LEFT(C10,1)="D",LEFT(C11,1)="D"),"",IF(OR(C10="DNR",C11="DNR"),"by "&amp;ABS(I11)&amp;" seconds",IF(OR(ISBLANK(C10),ISBLANK(C11),F10=F11),"","by "&amp;ABS(I11)&amp;" seconds")))</f>
        <v/>
      </c>
      <c r="I11" s="219" t="str">
        <f>IF(AND(LEFT(C10,1)="D",LEFT(C11,1)="D"),"0",IF(OR(C10="DNR",C11="DNR"),IF(C10="DNR",1,-1)*'Open Quals'!A8,IF(OR(ISBLANK(C10),ISBLANK(C11)),"",IF(OR(F10="-",F11="-"),IF(F10="-",1,-1)*'Open Quals'!A8,IF(ABS(F10-F11)&gt;'Open Quals'!A9,IF(F10-F11&gt;'Open Quals'!A9,1,-1)*'Open Quals'!A9,ROUND(F10-F11,3))))))</f>
        <v/>
      </c>
      <c r="J11" s="104"/>
      <c r="K11" s="101"/>
      <c r="L11" s="101"/>
      <c r="M11" s="253" t="str">
        <v/>
      </c>
      <c r="N11" s="246" t="str">
        <v/>
      </c>
      <c r="O11" s="247" t="str">
        <f>IF(AND(LEFT(J10,1)="D",LEFT(J11,1)="D"),"",IF(OR(J10="DNR",J11="DNR"),"by "&amp;ABS(P11)&amp;" seconds",IF(OR(ISBLANK(J10),ISBLANK(J11),M10=M11),"","by "&amp;ABS(P11)&amp;" seconds")))</f>
        <v/>
      </c>
      <c r="P11" s="219" t="str">
        <f>IF(AND(LEFT(J10,1)="D",LEFT(J11,1)="D"),"0",IF(OR(J10="DNR",J11="DNR"),IF(J10="DNR",1,-1)*'Open Quals'!A8,IF(OR(ISBLANK(J10),ISBLANK(J11)),"",IF(OR(M10="-",M11="-"),IF(M10="-",1,-1)*'Open Quals'!A8,IF(ABS(M10-M11)&gt;'Open Quals'!A9,IF(M10-M11&gt;'Open Quals'!A9,1,-1)*'Open Quals'!A9,ROUND(M10-M11,3))))))</f>
        <v/>
      </c>
      <c r="Q11" s="248" t="str">
        <f>IF(B11="BYE","(BYE)",IF(ISERROR(I11+P11)=TRUE,"",IF(I11+P11=0,"","by "&amp;ABS(I11+P11)&amp;" seconds")))</f>
        <v>(BYE)</v>
      </c>
      <c r="R11" s="170" t="str">
        <v/>
      </c>
      <c r="S11" s="273" t="str">
        <f>IF(B11="BYE", B11, IF(ISERROR(I11+P11)=TRUE,"",IF(I11+P11&gt;0,B10,B11)))</f>
        <v>BYE</v>
      </c>
      <c r="T11" s="169" t="str">
        <f>IF(ISERROR(VLOOKUP(S11,'Open Quals'!S12:T111,2,FALSE))=TRUE,"",VLOOKUP(S11,'Open Quals'!S12:T111,2,FALSE))</f>
        <v/>
      </c>
      <c r="U11" s="170" t="str">
        <f>IF(ISERROR(VLOOKUP(S11,'Open Quals'!AJ12:AM111,4,FALSE))=TRUE,"",VLOOKUP(S11,'Open Quals'!AJ12:AM111,4,FALSE))</f>
        <v/>
      </c>
      <c r="V11"/>
      <c r="W11"/>
      <c r="X11"/>
      <c r="Y11"/>
      <c r="Z11"/>
      <c r="AA11"/>
      <c r="AB11"/>
    </row>
    <row r="12" spans="1:28" s="3" customFormat="1" ht="24" customHeight="1">
      <c r="A12" s="202">
        <v>8</v>
      </c>
      <c r="B12" s="203" t="str">
        <f>IF(A3&lt;A12,"BYE",IF(ISERROR(VLOOKUP(A12,'Open Quals'!AM12:'Open Quals'!AO111,3,FALSE))=TRUE,"BYE",VLOOKUP(A12,'Open Quals'!AM12:'Open Quals'!AO111,3,FALSE)))</f>
        <v>BYE</v>
      </c>
      <c r="C12" s="87"/>
      <c r="D12" s="88"/>
      <c r="E12" s="88"/>
      <c r="F12" s="223" t="str">
        <v/>
      </c>
      <c r="G12" s="224" t="str">
        <v/>
      </c>
      <c r="H12" s="225" t="str">
        <f>IF(AND(LEFT(C12,1)="D",LEFT(C13,1)="D"),"",IF(OR(C12="DNR",C13="DNR"),IF(C12="DNR",B13,B12),IF(OR(ISBLANK(C12),ISBLANK(C13)),"",IF(F12=F13,"TIE",IF(F12&gt;F13,B13,B12)))))</f>
        <v/>
      </c>
      <c r="I12" s="219"/>
      <c r="J12" s="102"/>
      <c r="K12" s="103"/>
      <c r="L12" s="103"/>
      <c r="M12" s="249" t="str">
        <v/>
      </c>
      <c r="N12" s="250" t="str">
        <v/>
      </c>
      <c r="O12" s="251" t="str">
        <f>IF(AND(LEFT(J12,1)="D",LEFT(J13,1)="D"),"",IF(OR(J12="DNR",J13="DNR"),IF(J12="DNR",B13,B12),IF(OR(ISBLANK(J12),ISBLANK(J13)),"",IF(M12=M13,"TIE",IF(M12&gt;M13,B13,B12)))))</f>
        <v/>
      </c>
      <c r="P12" s="219"/>
      <c r="Q12" s="252" t="str">
        <f>IF(B13="BYE", B12, IF(ISERROR(I13+P13)=TRUE,"",IF(I13+P13=0,"TIE - HOLD RUNOFF",IF(I13+P13&gt;0,B13,B12))))</f>
        <v>BYE</v>
      </c>
      <c r="R12" s="170" t="str">
        <v/>
      </c>
      <c r="S12" s="170"/>
      <c r="T12" s="272"/>
      <c r="U12" s="170"/>
      <c r="V12"/>
      <c r="W12"/>
      <c r="X12"/>
      <c r="Y12"/>
      <c r="Z12"/>
      <c r="AA12"/>
      <c r="AB12"/>
    </row>
    <row r="13" spans="1:28" s="3" customFormat="1" ht="24" customHeight="1" thickBot="1">
      <c r="A13" s="200">
        <v>25</v>
      </c>
      <c r="B13" s="201" t="str">
        <f>IF(A3&lt;A13,"BYE",IF(ISERROR(VLOOKUP(A13,'Open Quals'!AM12:'Open Quals'!AO111,3,FALSE))=TRUE,"BYE",VLOOKUP(A13,'Open Quals'!AM12:'Open Quals'!AO111,3,FALSE)))</f>
        <v>BYE</v>
      </c>
      <c r="C13" s="324"/>
      <c r="D13" s="84"/>
      <c r="E13" s="84"/>
      <c r="F13" s="227" t="str">
        <v/>
      </c>
      <c r="G13" s="221" t="str">
        <v/>
      </c>
      <c r="H13" s="228" t="str">
        <f>IF(AND(LEFT(C12,1)="D",LEFT(C13,1)="D"),"",IF(OR(C12="DNR",C13="DNR"),"by "&amp;ABS(I13)&amp;" seconds",IF(OR(ISBLANK(C12),ISBLANK(C13),F12=F13),"","by "&amp;ABS(I13)&amp;" seconds")))</f>
        <v/>
      </c>
      <c r="I13" s="219" t="str">
        <f>IF(AND(LEFT(C12,1)="D",LEFT(C13,1)="D"),"0",IF(OR(C12="DNR",C13="DNR"),IF(C12="DNR",1,-1)*'Open Quals'!A8,IF(OR(ISBLANK(C12),ISBLANK(C13)),"",IF(OR(F12="-",F13="-"),IF(F12="-",1,-1)*'Open Quals'!A8,IF(ABS(F12-F13)&gt;'Open Quals'!A9,IF(F12-F13&gt;'Open Quals'!A9,1,-1)*'Open Quals'!A9,ROUND(F12-F13,3))))))</f>
        <v/>
      </c>
      <c r="J13" s="100"/>
      <c r="K13" s="101"/>
      <c r="L13" s="101"/>
      <c r="M13" s="253" t="str">
        <v/>
      </c>
      <c r="N13" s="246" t="str">
        <v/>
      </c>
      <c r="O13" s="247" t="str">
        <f>IF(AND(LEFT(J12,1)="D",LEFT(J13,1)="D"),"",IF(OR(J12="DNR",J13="DNR"),"by "&amp;ABS(P13)&amp;" seconds",IF(OR(ISBLANK(J12),ISBLANK(J13),M12=M13),"","by "&amp;ABS(P13)&amp;" seconds")))</f>
        <v/>
      </c>
      <c r="P13" s="219" t="str">
        <f>IF(AND(LEFT(J12,1)="D",LEFT(J13,1)="D"),"0",IF(OR(J12="DNR",J13="DNR"),IF(J12="DNR",1,-1)*'Open Quals'!A8,IF(OR(ISBLANK(J12),ISBLANK(J13)),"",IF(OR(M12="-",M13="-"),IF(M12="-",1,-1)*'Open Quals'!A8,IF(ABS(M12-M13)&gt;'Open Quals'!A9,IF(M12-M13&gt;'Open Quals'!A9,1,-1)*'Open Quals'!A9,ROUND(M12-M13,3))))))</f>
        <v/>
      </c>
      <c r="Q13" s="248" t="str">
        <f>IF(B13="BYE","(BYE)",IF(ISERROR(I13+P13)=TRUE,"",IF(I13+P13=0,"","by "&amp;ABS(I13+P13)&amp;" seconds")))</f>
        <v>(BYE)</v>
      </c>
      <c r="R13" s="170" t="str">
        <v/>
      </c>
      <c r="S13" s="273" t="str">
        <f>IF(B13="BYE", B13, IF(ISERROR(I13+P13)=TRUE,"",IF(I13+P13&gt;0,B12,B13)))</f>
        <v>BYE</v>
      </c>
      <c r="T13" s="169" t="str">
        <f>IF(ISERROR(VLOOKUP(S13,'Open Quals'!S12:T111,2,FALSE))=TRUE,"",VLOOKUP(S13,'Open Quals'!S12:T111,2,FALSE))</f>
        <v/>
      </c>
      <c r="U13" s="170" t="str">
        <f>IF(ISERROR(VLOOKUP(S13,'Open Quals'!AJ12:AM111,4,FALSE))=TRUE,"",VLOOKUP(S13,'Open Quals'!AJ12:AM111,4,FALSE))</f>
        <v/>
      </c>
      <c r="V13"/>
      <c r="W13"/>
      <c r="X13"/>
      <c r="Y13"/>
      <c r="Z13"/>
      <c r="AA13"/>
      <c r="AB13"/>
    </row>
    <row r="14" spans="1:28" s="3" customFormat="1" ht="24" customHeight="1">
      <c r="A14" s="202">
        <v>9</v>
      </c>
      <c r="B14" s="203" t="str">
        <f>IF(A3&lt;A14,"BYE",IF(ISERROR(VLOOKUP(A14,'Open Quals'!AM12:'Open Quals'!AO111,3,FALSE))=TRUE,"BYE",VLOOKUP(A14,'Open Quals'!AM12:'Open Quals'!AO111,3,FALSE)))</f>
        <v>BYE</v>
      </c>
      <c r="C14" s="87"/>
      <c r="D14" s="88"/>
      <c r="E14" s="88"/>
      <c r="F14" s="223" t="str">
        <v/>
      </c>
      <c r="G14" s="224" t="str">
        <v/>
      </c>
      <c r="H14" s="225" t="str">
        <f>IF(AND(LEFT(C14,1)="D",LEFT(C15,1)="D"),"",IF(OR(C14="DNR",C15="DNR"),IF(C14="DNR",B15,B14),IF(OR(ISBLANK(C14),ISBLANK(C15)),"",IF(F14=F15,"TIE",IF(F14&gt;F15,B15,B14)))))</f>
        <v/>
      </c>
      <c r="I14" s="219"/>
      <c r="J14" s="102"/>
      <c r="K14" s="103"/>
      <c r="L14" s="103"/>
      <c r="M14" s="249" t="str">
        <v/>
      </c>
      <c r="N14" s="250" t="str">
        <v/>
      </c>
      <c r="O14" s="251" t="str">
        <f>IF(AND(LEFT(J14,1)="D",LEFT(J15,1)="D"),"",IF(OR(J14="DNR",J15="DNR"),IF(J14="DNR",B15,B14),IF(OR(ISBLANK(J14),ISBLANK(J15)),"",IF(M14=M15,"TIE",IF(M14&gt;M15,B15,B14)))))</f>
        <v/>
      </c>
      <c r="P14" s="219"/>
      <c r="Q14" s="252" t="str">
        <f>IF(B15="BYE", B14, IF(ISERROR(I15+P15)=TRUE,"",IF(I15+P15=0,"TIE - HOLD RUNOFF",IF(I15+P15&gt;0,B15,B14))))</f>
        <v>BYE</v>
      </c>
      <c r="R14" s="170" t="str">
        <v/>
      </c>
      <c r="S14" s="170"/>
      <c r="T14" s="272"/>
      <c r="U14" s="170"/>
      <c r="V14"/>
      <c r="W14"/>
      <c r="X14"/>
      <c r="Y14"/>
      <c r="Z14"/>
      <c r="AA14"/>
      <c r="AB14"/>
    </row>
    <row r="15" spans="1:28" s="3" customFormat="1" ht="24" customHeight="1" thickBot="1">
      <c r="A15" s="200">
        <v>24</v>
      </c>
      <c r="B15" s="201" t="str">
        <f>IF(A3&lt;A15,"BYE",IF(ISERROR(VLOOKUP(A15,'Open Quals'!AM12:'Open Quals'!AO111,3,FALSE))=TRUE,"BYE",VLOOKUP(A15,'Open Quals'!AM12:'Open Quals'!AO111,3,FALSE)))</f>
        <v>BYE</v>
      </c>
      <c r="C15" s="324"/>
      <c r="D15" s="84"/>
      <c r="E15" s="84"/>
      <c r="F15" s="227" t="str">
        <v/>
      </c>
      <c r="G15" s="221" t="str">
        <v/>
      </c>
      <c r="H15" s="228" t="str">
        <f>IF(AND(LEFT(C14,1)="D",LEFT(C15,1)="D"),"",IF(OR(C14="DNR",C15="DNR"),"by "&amp;ABS(I15)&amp;" seconds",IF(OR(ISBLANK(C14),ISBLANK(C15),F14=F15),"","by "&amp;ABS(I15)&amp;" seconds")))</f>
        <v/>
      </c>
      <c r="I15" s="219" t="str">
        <f>IF(AND(LEFT(C14,1)="D",LEFT(C15,1)="D"),"0",IF(OR(C14="DNR",C15="DNR"),IF(C14="DNR",1,-1)*'Open Quals'!A8,IF(OR(ISBLANK(C14),ISBLANK(C15)),"",IF(OR(F14="-",F15="-",),IF(F14="-",1,-1)*'Open Quals'!A8,IF(ABS(F14-F15)&gt;'Open Quals'!A9,IF(F14-F15&gt;'Open Quals'!A9,1,-1)*'Open Quals'!A9,ROUND(F14-F15,3))))))</f>
        <v/>
      </c>
      <c r="J15" s="100"/>
      <c r="K15" s="101"/>
      <c r="L15" s="101"/>
      <c r="M15" s="253" t="str">
        <v/>
      </c>
      <c r="N15" s="246" t="str">
        <v/>
      </c>
      <c r="O15" s="247" t="str">
        <f>IF(AND(LEFT(J14,1)="D",LEFT(J15,1)="D"),"",IF(OR(J14="DNR",J15="DNR"),"by "&amp;ABS(P15)&amp;" seconds",IF(OR(ISBLANK(J14),ISBLANK(J15),M14=M15),"","by "&amp;ABS(P15)&amp;" seconds")))</f>
        <v/>
      </c>
      <c r="P15" s="219" t="str">
        <f>IF(AND(LEFT(J14,1)="D",LEFT(J15,1)="D"),"0",IF(OR(J14="DNR",J15="DNR"),IF(J14="DNR",1,-1)*'Open Quals'!A8,IF(OR(ISBLANK(J14),ISBLANK(J15)),"",IF(OR(M14="-",M15="-"),IF(M14="-",1,-1)*'Open Quals'!A8,IF(ABS(M14-M15)&gt;'Open Quals'!A9,IF(M14-M15&gt;'Open Quals'!A9,1,-1)*'Open Quals'!A9,ROUND(M14-M15,3))))))</f>
        <v/>
      </c>
      <c r="Q15" s="248" t="str">
        <f>IF(B15="BYE","(BYE)",IF(ISERROR(I15+P15)=TRUE,"",IF(I15+P15=0,"","by "&amp;ABS(I15+P15)&amp;" seconds")))</f>
        <v>(BYE)</v>
      </c>
      <c r="R15" s="170" t="str">
        <v/>
      </c>
      <c r="S15" s="273" t="str">
        <f>IF(B15="BYE", B15, IF(ISERROR(I15+P15)=TRUE,"",IF(I15+P15&gt;0,B14,B15)))</f>
        <v>BYE</v>
      </c>
      <c r="T15" s="169" t="str">
        <f>IF(ISERROR(VLOOKUP(S15,'Open Quals'!S12:T111,2,FALSE))=TRUE,"",VLOOKUP(S15,'Open Quals'!S12:T111,2,FALSE))</f>
        <v/>
      </c>
      <c r="U15" s="170" t="str">
        <f>IF(ISERROR(VLOOKUP(S15,'Open Quals'!AJ12:AM111,4,FALSE))=TRUE,"",VLOOKUP(S15,'Open Quals'!AJ12:AM111,4,FALSE))</f>
        <v/>
      </c>
      <c r="V15"/>
      <c r="W15"/>
      <c r="X15"/>
      <c r="Y15"/>
      <c r="Z15"/>
      <c r="AA15"/>
      <c r="AB15"/>
    </row>
    <row r="16" spans="1:28" s="3" customFormat="1" ht="24" customHeight="1">
      <c r="A16" s="202">
        <v>4</v>
      </c>
      <c r="B16" s="203" t="str">
        <f>IF(A3&lt;A16,"BYE",IF(ISERROR(VLOOKUP(A16,'Open Quals'!AM12:'Open Quals'!AO111,3,FALSE))=TRUE,"BYE",VLOOKUP(A16,'Open Quals'!AM12:'Open Quals'!AO111,3,FALSE)))</f>
        <v>BYE</v>
      </c>
      <c r="C16" s="87"/>
      <c r="D16" s="88"/>
      <c r="E16" s="88"/>
      <c r="F16" s="223" t="str">
        <v/>
      </c>
      <c r="G16" s="224" t="str">
        <v/>
      </c>
      <c r="H16" s="225" t="str">
        <f>IF(AND(LEFT(C16,1)="D",LEFT(C17,1)="D"),"",IF(OR(C16="DNR",C17="DNR"),IF(C16="DNR",B17,B16),IF(OR(ISBLANK(C16),ISBLANK(C17)),"",IF(F16=F17,"TIE",IF(F16&gt;F17,B17,B16)))))</f>
        <v/>
      </c>
      <c r="I16" s="219"/>
      <c r="J16" s="102"/>
      <c r="K16" s="103"/>
      <c r="L16" s="103"/>
      <c r="M16" s="249" t="str">
        <v/>
      </c>
      <c r="N16" s="250" t="str">
        <v/>
      </c>
      <c r="O16" s="251" t="str">
        <f>IF(AND(LEFT(J16,1)="D",LEFT(J17,1)="D"),"",IF(OR(J16="DNR",J17="DNR"),IF(J16="DNR",B17,B16),IF(OR(ISBLANK(J16),ISBLANK(J17)),"",IF(M16=M17,"TIE",IF(M16&gt;M17,B17,B16)))))</f>
        <v/>
      </c>
      <c r="P16" s="219"/>
      <c r="Q16" s="252" t="str">
        <f>IF(B17="BYE", B16, IF(ISERROR(I17+P17)=TRUE,"",IF(I17+P17=0,"TIE - HOLD RUNOFF",IF(I17+P17&gt;0,B17,B16))))</f>
        <v>BYE</v>
      </c>
      <c r="R16" s="170" t="str">
        <v/>
      </c>
      <c r="S16" s="170"/>
      <c r="T16" s="272"/>
      <c r="U16" s="170"/>
      <c r="V16"/>
      <c r="W16"/>
      <c r="X16"/>
      <c r="Y16"/>
      <c r="Z16"/>
      <c r="AA16"/>
      <c r="AB16"/>
    </row>
    <row r="17" spans="1:28" s="3" customFormat="1" ht="24" customHeight="1" thickBot="1">
      <c r="A17" s="200">
        <v>29</v>
      </c>
      <c r="B17" s="201" t="str">
        <f>IF(A3&lt;A17,"BYE",IF(ISERROR(VLOOKUP(A17,'Open Quals'!AM12:'Open Quals'!AO111,3,FALSE))=TRUE,"BYE",VLOOKUP(A17,'Open Quals'!AM12:'Open Quals'!AO111,3,FALSE)))</f>
        <v>BYE</v>
      </c>
      <c r="C17" s="324"/>
      <c r="D17" s="84"/>
      <c r="E17" s="84"/>
      <c r="F17" s="227" t="str">
        <v/>
      </c>
      <c r="G17" s="221" t="str">
        <v/>
      </c>
      <c r="H17" s="228" t="str">
        <f>IF(AND(LEFT(C16,1)="D",LEFT(C17,1)="D"),"",IF(OR(C16="DNR",C17="DNR"),"by "&amp;ABS(I17)&amp;" seconds",IF(OR(ISBLANK(C16),ISBLANK(C17),F16=F17),"","by "&amp;ABS(I17)&amp;" seconds")))</f>
        <v/>
      </c>
      <c r="I17" s="219" t="str">
        <f>IF(AND(LEFT(C16,1)="D",LEFT(C17,1)="D"),"0",IF(OR(C16="DNR",C17="DNR"),IF(C16="DNR",1,-1)*'Open Quals'!A8,IF(OR(ISBLANK(C16),ISBLANK(C17)),"",IF(OR(F16="-",F17="-"),IF(F16="-",1,-1)*'Open Quals'!A8,IF(ABS(F16-F17)&gt;'Open Quals'!A9,IF(F16-F17&gt;'Open Quals'!A9,1,-1)*'Open Quals'!A9,ROUND(F16-F17,3))))))</f>
        <v/>
      </c>
      <c r="J17" s="100"/>
      <c r="K17" s="101"/>
      <c r="L17" s="101"/>
      <c r="M17" s="253" t="str">
        <v/>
      </c>
      <c r="N17" s="246" t="str">
        <v/>
      </c>
      <c r="O17" s="247" t="str">
        <f>IF(AND(LEFT(J16,1)="D",LEFT(J17,1)="D"),"",IF(OR(J16="DNR",J17="DNR"),"by "&amp;ABS(P17)&amp;" seconds",IF(OR(ISBLANK(J16),ISBLANK(J17),M16=M17),"","by "&amp;ABS(P17)&amp;" seconds")))</f>
        <v/>
      </c>
      <c r="P17" s="219" t="str">
        <f>IF(AND(LEFT(J16,1)="D",LEFT(J17,1)="D"),"0",IF(OR(J16="DNR",J17="DNR"),IF(J16="DNR",1,-1)*'Open Quals'!A8,IF(OR(ISBLANK(J16),ISBLANK(J17)),"",IF(OR(M16="-",M17="-"),IF(M16="-",1,-1)*'Open Quals'!A8,IF(ABS(M16-M17)&gt;'Open Quals'!A9,IF(M16-M17&gt;'Open Quals'!A9,1,-1)*'Open Quals'!A9,ROUND(M16-M17,3))))))</f>
        <v/>
      </c>
      <c r="Q17" s="248" t="str">
        <f>IF(B17="BYE","(BYE)",IF(ISERROR(I17+P17)=TRUE,"",IF(I17+P17=0,"","by "&amp;ABS(I17+P17)&amp;" seconds")))</f>
        <v>(BYE)</v>
      </c>
      <c r="R17" s="170" t="str">
        <v/>
      </c>
      <c r="S17" s="273" t="str">
        <f>IF(B17="BYE", B17, IF(ISERROR(I17+P17)=TRUE,"",IF(I17+P17&gt;0,B16,B17)))</f>
        <v>BYE</v>
      </c>
      <c r="T17" s="169" t="str">
        <f>IF(ISERROR(VLOOKUP(S17,'Open Quals'!S12:T111,2,FALSE))=TRUE,"",VLOOKUP(S17,'Open Quals'!S12:T111,2,FALSE))</f>
        <v/>
      </c>
      <c r="U17" s="170" t="str">
        <f>IF(ISERROR(VLOOKUP(S17,'Open Quals'!AJ12:AM111,4,FALSE))=TRUE,"",VLOOKUP(S17,'Open Quals'!AJ12:AM111,4,FALSE))</f>
        <v/>
      </c>
      <c r="V17"/>
      <c r="W17"/>
      <c r="X17"/>
      <c r="Y17"/>
      <c r="Z17"/>
      <c r="AA17"/>
      <c r="AB17"/>
    </row>
    <row r="18" spans="1:28" s="3" customFormat="1" ht="24" customHeight="1">
      <c r="A18" s="202">
        <v>13</v>
      </c>
      <c r="B18" s="203" t="str">
        <f>IF(A3&lt;A18,"BYE",IF(ISERROR(VLOOKUP(A18,'Open Quals'!AM12:'Open Quals'!AO111,3,FALSE))=TRUE,"BYE",VLOOKUP(A18,'Open Quals'!AM12:'Open Quals'!AO111,3,FALSE)))</f>
        <v>BYE</v>
      </c>
      <c r="C18" s="326"/>
      <c r="D18" s="88"/>
      <c r="E18" s="88"/>
      <c r="F18" s="223" t="str">
        <v/>
      </c>
      <c r="G18" s="224" t="str">
        <v/>
      </c>
      <c r="H18" s="225" t="str">
        <f>IF(AND(LEFT(C18,1)="D",LEFT(C19,1)="D"),"",IF(OR(C18="DNR",C19="DNR"),IF(C18="DNR",B19,B18),IF(OR(ISBLANK(C18),ISBLANK(C19)),"",IF(F18=F19,"TIE",IF(F18&gt;F19,B19,B18)))))</f>
        <v/>
      </c>
      <c r="I18" s="219"/>
      <c r="J18" s="102"/>
      <c r="K18" s="103"/>
      <c r="L18" s="103"/>
      <c r="M18" s="249" t="str">
        <v/>
      </c>
      <c r="N18" s="250" t="str">
        <v/>
      </c>
      <c r="O18" s="251" t="str">
        <f>IF(AND(LEFT(J18,1)="D",LEFT(J19,1)="D"),"",IF(OR(J18="DNR",J19="DNR"),IF(J18="DNR",B19,B18),IF(OR(ISBLANK(J18),ISBLANK(J19)),"",IF(M18=M19,"TIE",IF(M18&gt;M19,B19,B18)))))</f>
        <v/>
      </c>
      <c r="P18" s="219"/>
      <c r="Q18" s="252" t="str">
        <f>IF(B19="BYE", B18, IF(ISERROR(I19+P19)=TRUE,"",IF(I19+P19=0,"TIE - HOLD RUNOFF",IF(I19+P19&gt;0,B19,B18))))</f>
        <v>BYE</v>
      </c>
      <c r="R18" s="170" t="str">
        <v/>
      </c>
      <c r="S18" s="170"/>
      <c r="T18" s="272"/>
      <c r="U18" s="170"/>
      <c r="V18"/>
      <c r="W18"/>
      <c r="X18"/>
      <c r="Y18"/>
      <c r="Z18"/>
      <c r="AA18"/>
      <c r="AB18"/>
    </row>
    <row r="19" spans="1:28" s="3" customFormat="1" ht="24" customHeight="1" thickBot="1">
      <c r="A19" s="200">
        <v>20</v>
      </c>
      <c r="B19" s="201" t="str">
        <f>IF(A3&lt;A19,"BYE",IF(ISERROR(VLOOKUP(A19,'Open Quals'!AM12:'Open Quals'!AO111,3,FALSE))=TRUE,"BYE",VLOOKUP(A19,'Open Quals'!AM12:'Open Quals'!AO111,3,FALSE)))</f>
        <v>BYE</v>
      </c>
      <c r="C19" s="324"/>
      <c r="D19" s="84"/>
      <c r="E19" s="84"/>
      <c r="F19" s="227" t="str">
        <v/>
      </c>
      <c r="G19" s="221" t="str">
        <v/>
      </c>
      <c r="H19" s="228" t="str">
        <f>IF(AND(LEFT(C18,1)="D",LEFT(C19,1)="D"),"",IF(OR(C18="DNR",C19="DNR"),"by "&amp;ABS(I19)&amp;" seconds",IF(OR(ISBLANK(C18),ISBLANK(C19),F18=F19),"","by "&amp;ABS(I19)&amp;" seconds")))</f>
        <v/>
      </c>
      <c r="I19" s="219" t="str">
        <f>IF(AND(LEFT(C18,1)="D",LEFT(C19,1)="D"),"0",IF(OR(C18="DNR",C19="DNR"),IF(C18="DNR",1,-1)*'Open Quals'!A8,IF(OR(ISBLANK(C18),ISBLANK(C19)),"",IF(OR(F18="-",F19="-"),IF(F18="-",1,-1)*'Open Quals'!A8,IF(ABS(F18-F19)&gt;'Open Quals'!A9,IF(F18-F19&gt;'Open Quals'!A9,1,-1)*'Open Quals'!A9,ROUND(F18-F19,3))))))</f>
        <v/>
      </c>
      <c r="J19" s="328"/>
      <c r="K19" s="101"/>
      <c r="L19" s="101"/>
      <c r="M19" s="253" t="str">
        <v/>
      </c>
      <c r="N19" s="246" t="str">
        <v/>
      </c>
      <c r="O19" s="247" t="str">
        <f>IF(AND(LEFT(J18,1)="D",LEFT(J19,1)="D"),"",IF(OR(J18="DNR",J19="DNR"),"by "&amp;ABS(P19)&amp;" seconds",IF(OR(ISBLANK(J18),ISBLANK(J19),M18=M19),"","by "&amp;ABS(P19)&amp;" seconds")))</f>
        <v/>
      </c>
      <c r="P19" s="219" t="str">
        <f>IF(AND(LEFT(J18,1)="D",LEFT(J19,1)="D"),"0",IF(OR(J18="DNR",J19="DNR"),IF(J18="DNR",1,-1)*'Open Quals'!A8,IF(OR(ISBLANK(J18),ISBLANK(J19)),"",IF(OR(M18="-",M19="-"),IF(M18="-",1,-1)*'Open Quals'!A8,IF(ABS(M18-M19)&gt;'Open Quals'!A9,IF(M18-M19&gt;'Open Quals'!A9,1,-1)*'Open Quals'!A9,ROUND(M18-M19,3))))))</f>
        <v/>
      </c>
      <c r="Q19" s="248" t="str">
        <f>IF(B19="BYE","(BYE)",IF(ISERROR(I19+P19)=TRUE,"",IF(I19+P19=0,"","by "&amp;ABS(I19+P19)&amp;" seconds")))</f>
        <v>(BYE)</v>
      </c>
      <c r="R19" s="170" t="str">
        <v/>
      </c>
      <c r="S19" s="273" t="str">
        <f>IF(B19="BYE", B19, IF(ISERROR(I19+P19)=TRUE,"",IF(I19+P19&gt;0,B18,B19)))</f>
        <v>BYE</v>
      </c>
      <c r="T19" s="169" t="str">
        <f>IF(ISERROR(VLOOKUP(S19,'Open Quals'!S12:T111,2,FALSE))=TRUE,"",VLOOKUP(S19,'Open Quals'!S12:T111,2,FALSE))</f>
        <v/>
      </c>
      <c r="U19" s="170" t="str">
        <f>IF(ISERROR(VLOOKUP(S19,'Open Quals'!AJ12:AM111,4,FALSE))=TRUE,"",VLOOKUP(S19,'Open Quals'!AJ12:AM111,4,FALSE))</f>
        <v/>
      </c>
      <c r="V19"/>
      <c r="W19"/>
      <c r="X19"/>
      <c r="Y19"/>
      <c r="Z19"/>
      <c r="AA19"/>
      <c r="AB19"/>
    </row>
    <row r="20" spans="1:28" s="3" customFormat="1" ht="24" customHeight="1">
      <c r="A20" s="202">
        <v>5</v>
      </c>
      <c r="B20" s="203" t="str">
        <f>IF(A3&lt;A20,"BYE",IF(ISERROR(VLOOKUP(A20,'Open Quals'!AM12:'Open Quals'!AO111,3,FALSE))=TRUE,"BYE",VLOOKUP(A20,'Open Quals'!AM12:'Open Quals'!AO111,3,FALSE)))</f>
        <v>BYE</v>
      </c>
      <c r="C20" s="87"/>
      <c r="D20" s="88"/>
      <c r="E20" s="88"/>
      <c r="F20" s="223" t="str">
        <v/>
      </c>
      <c r="G20" s="224" t="str">
        <v/>
      </c>
      <c r="H20" s="225" t="str">
        <f>IF(AND(LEFT(C20,1)="D",LEFT(C21,1)="D"),"",IF(OR(C20="DNR",C21="DNR"),IF(C20="DNR",B21,B20),IF(OR(ISBLANK(C20),ISBLANK(C21)),"",IF(F20=F21,"TIE",IF(F20&gt;F21,B21,B20)))))</f>
        <v/>
      </c>
      <c r="I20" s="219"/>
      <c r="J20" s="102"/>
      <c r="K20" s="103"/>
      <c r="L20" s="103"/>
      <c r="M20" s="249" t="str">
        <v/>
      </c>
      <c r="N20" s="250" t="str">
        <v/>
      </c>
      <c r="O20" s="251" t="str">
        <f>IF(AND(LEFT(J20,1)="D",LEFT(J21,1)="D"),"",IF(OR(J20="DNR",J21="DNR"),IF(J20="DNR",B21,B20),IF(OR(ISBLANK(J20),ISBLANK(J21)),"",IF(M20=M21,"TIE",IF(M20&gt;M21,B21,B20)))))</f>
        <v/>
      </c>
      <c r="P20" s="219"/>
      <c r="Q20" s="252" t="str">
        <f>IF(B21="BYE", B20, IF(ISERROR(I21+P21)=TRUE,"",IF(I21+P21=0,"TIE - HOLD RUNOFF",IF(I21+P21&gt;0,B21,B20))))</f>
        <v>BYE</v>
      </c>
      <c r="R20" s="170" t="str">
        <v/>
      </c>
      <c r="S20" s="170"/>
      <c r="T20" s="272"/>
      <c r="U20" s="170"/>
      <c r="V20"/>
      <c r="W20"/>
      <c r="X20"/>
      <c r="Y20"/>
      <c r="Z20"/>
      <c r="AA20"/>
      <c r="AB20"/>
    </row>
    <row r="21" spans="1:28" s="3" customFormat="1" ht="24" customHeight="1" thickBot="1">
      <c r="A21" s="200">
        <v>28</v>
      </c>
      <c r="B21" s="201" t="str">
        <f>IF(A3&lt;A21,"BYE",IF(ISERROR(VLOOKUP(A21,'Open Quals'!AM12:'Open Quals'!AO111,3,FALSE))=TRUE,"BYE",VLOOKUP(A21,'Open Quals'!AM12:'Open Quals'!AO111,3,FALSE)))</f>
        <v>BYE</v>
      </c>
      <c r="C21" s="324"/>
      <c r="D21" s="84"/>
      <c r="E21" s="84"/>
      <c r="F21" s="227" t="str">
        <v/>
      </c>
      <c r="G21" s="221" t="str">
        <v/>
      </c>
      <c r="H21" s="228" t="str">
        <f>IF(AND(LEFT(C20,1)="D",LEFT(C21,1)="D"),"",IF(OR(C20="DNR",C21="DNR"),"by "&amp;ABS(I21)&amp;" seconds",IF(OR(ISBLANK(C20),ISBLANK(C21),F20=F21),"","by "&amp;ABS(I21)&amp;" seconds")))</f>
        <v/>
      </c>
      <c r="I21" s="219" t="str">
        <f>IF(AND(LEFT(C20,1)="D",LEFT(C21,1)="D"),"0",IF(OR(C20="DNR",C21="DNR"),IF(C20="DNR",1,-1)*'Open Quals'!A8,IF(OR(ISBLANK(C20),ISBLANK(C21)),"",IF(OR(F20="-",F21="-"),IF(F20="-",1,-1)*'Open Quals'!A8,IF(ABS(F20-F21)&gt;'Open Quals'!A9,IF(F20-F21&gt;'Open Quals'!A9,1,-1)*'Open Quals'!A9,ROUND(F20-F21,3))))))</f>
        <v/>
      </c>
      <c r="J21" s="100"/>
      <c r="K21" s="101"/>
      <c r="L21" s="101"/>
      <c r="M21" s="253" t="str">
        <v/>
      </c>
      <c r="N21" s="246" t="str">
        <v/>
      </c>
      <c r="O21" s="247" t="str">
        <f>IF(AND(LEFT(J20,1)="D",LEFT(J21,1)="D"),"",IF(OR(J20="DNR",J21="DNR"),"by "&amp;ABS(P21)&amp;" seconds",IF(OR(ISBLANK(J20),ISBLANK(J21),M20=M21),"","by "&amp;ABS(P21)&amp;" seconds")))</f>
        <v/>
      </c>
      <c r="P21" s="219" t="str">
        <f>IF(AND(LEFT(J20,1)="D",LEFT(J21,1)="D"),"0",IF(OR(J20="DNR",J21="DNR"),IF(J20="DNR",1,-1)*'Open Quals'!A8,IF(OR(ISBLANK(J20),ISBLANK(J21)),"",IF(OR(M20="-",M21="-"),IF(M20="-",1,-1)*'Open Quals'!A8,IF(ABS(M20-M21)&gt;'Open Quals'!A9,IF(M20-M21&gt;'Open Quals'!A9,1,-1)*'Open Quals'!A9,ROUND(M20-M21,3))))))</f>
        <v/>
      </c>
      <c r="Q21" s="248" t="str">
        <f>IF(B21="BYE","(BYE)",IF(ISERROR(I21+P21)=TRUE,"",IF(I21+P21=0,"","by "&amp;ABS(I21+P21)&amp;" seconds")))</f>
        <v>(BYE)</v>
      </c>
      <c r="R21" s="170" t="str">
        <v/>
      </c>
      <c r="S21" s="273" t="str">
        <f>IF(B21="BYE", B21, IF(ISERROR(I21+P21)=TRUE,"",IF(I21+P21&gt;0,B20,B21)))</f>
        <v>BYE</v>
      </c>
      <c r="T21" s="169" t="str">
        <f>IF(ISERROR(VLOOKUP(S21,'Open Quals'!S12:T111,2,FALSE))=TRUE,"",VLOOKUP(S21,'Open Quals'!S12:T111,2,FALSE))</f>
        <v/>
      </c>
      <c r="U21" s="170" t="str">
        <f>IF(ISERROR(VLOOKUP(S21,'Open Quals'!AJ12:AM111,4,FALSE))=TRUE,"",VLOOKUP(S21,'Open Quals'!AJ12:AM111,4,FALSE))</f>
        <v/>
      </c>
      <c r="V21"/>
      <c r="W21"/>
      <c r="X21"/>
      <c r="Y21"/>
      <c r="Z21"/>
      <c r="AA21"/>
      <c r="AB21"/>
    </row>
    <row r="22" spans="1:28" s="3" customFormat="1" ht="24" customHeight="1">
      <c r="A22" s="202">
        <v>12</v>
      </c>
      <c r="B22" s="203" t="str">
        <f>IF(A3&lt;A22,"BYE",IF(ISERROR(VLOOKUP(A22,'Open Quals'!AM12:'Open Quals'!AO111,3,FALSE))=TRUE,"BYE",VLOOKUP(A22,'Open Quals'!AM12:'Open Quals'!AO111,3,FALSE)))</f>
        <v>BYE</v>
      </c>
      <c r="C22" s="326"/>
      <c r="D22" s="88"/>
      <c r="E22" s="88"/>
      <c r="F22" s="223" t="str">
        <v/>
      </c>
      <c r="G22" s="224" t="str">
        <v/>
      </c>
      <c r="H22" s="225" t="str">
        <f>IF(AND(LEFT(C22,1)="D",LEFT(C23,1)="D"),"",IF(OR(C22="DNR",C23="DNR"),IF(C22="DNR",B23,B22),IF(OR(ISBLANK(C22),ISBLANK(C23)),"",IF(F22=F23,"TIE",IF(F22&gt;F23,B23,B22)))))</f>
        <v/>
      </c>
      <c r="I22" s="219"/>
      <c r="J22" s="102"/>
      <c r="K22" s="103"/>
      <c r="L22" s="103"/>
      <c r="M22" s="249" t="str">
        <v/>
      </c>
      <c r="N22" s="250" t="str">
        <v/>
      </c>
      <c r="O22" s="251" t="str">
        <f>IF(AND(LEFT(J22,1)="D",LEFT(J23,1)="D"),"",IF(OR(J22="DNR",J23="DNR"),IF(J22="DNR",B23,B22),IF(OR(ISBLANK(J22),ISBLANK(J23)),"",IF(M22=M23,"TIE",IF(M22&gt;M23,B23,B22)))))</f>
        <v/>
      </c>
      <c r="P22" s="219"/>
      <c r="Q22" s="252" t="str">
        <f>IF(B23="BYE", B22, IF(ISERROR(I23+P23)=TRUE,"",IF(I23+P23=0,"TIE - HOLD RUNOFF",IF(I23+P23&gt;0,B23,B22))))</f>
        <v>BYE</v>
      </c>
      <c r="R22" s="170" t="str">
        <v/>
      </c>
      <c r="S22" s="170"/>
      <c r="T22" s="272"/>
      <c r="U22" s="170"/>
      <c r="V22"/>
      <c r="W22"/>
      <c r="X22"/>
      <c r="Y22"/>
      <c r="Z22"/>
      <c r="AA22"/>
      <c r="AB22"/>
    </row>
    <row r="23" spans="1:28" s="3" customFormat="1" ht="24" customHeight="1" thickBot="1">
      <c r="A23" s="200">
        <v>21</v>
      </c>
      <c r="B23" s="201" t="str">
        <f>IF(A3&lt;A23,"BYE",IF(ISERROR(VLOOKUP(A23,'Open Quals'!AM12:'Open Quals'!AO111,3,FALSE))=TRUE,"BYE",VLOOKUP(A23,'Open Quals'!AM12:'Open Quals'!AO111,3,FALSE)))</f>
        <v>BYE</v>
      </c>
      <c r="C23" s="324"/>
      <c r="D23" s="84"/>
      <c r="E23" s="84"/>
      <c r="F23" s="227" t="str">
        <v/>
      </c>
      <c r="G23" s="221" t="str">
        <v/>
      </c>
      <c r="H23" s="228" t="str">
        <f>IF(AND(LEFT(C22,1)="D",LEFT(C23,1)="D"),"",IF(OR(C22="DNR",C23="DNR"),"by "&amp;ABS(I23)&amp;" seconds",IF(OR(ISBLANK(C22),ISBLANK(C23),F22=F23),"","by "&amp;ABS(I23)&amp;" seconds")))</f>
        <v/>
      </c>
      <c r="I23" s="219" t="str">
        <f>IF(AND(LEFT(C22,1)="D",LEFT(C23,1)="D"),"0",IF(OR(C22="DNR",C23="DNR"),IF(C22="DNR",1,-1)*'Open Quals'!A8,IF(OR(ISBLANK(C22),ISBLANK(C23)),"",IF(OR(F22="-",F23="-"),IF(F22="-",1,-1)*'Open Quals'!A8,IF(ABS(F22-F23)&gt;'Open Quals'!A9,IF(F22-F23&gt;'Open Quals'!A9,1,-1)*'Open Quals'!A9,ROUND(F22-F23,3))))))</f>
        <v/>
      </c>
      <c r="J23" s="100"/>
      <c r="K23" s="101"/>
      <c r="L23" s="101"/>
      <c r="M23" s="253" t="str">
        <v/>
      </c>
      <c r="N23" s="246" t="str">
        <v/>
      </c>
      <c r="O23" s="247" t="str">
        <f>IF(AND(LEFT(J22,1)="D",LEFT(J23,1)="D"),"",IF(OR(J22="DNR",J23="DNR"),"by "&amp;ABS(P23)&amp;" seconds",IF(OR(ISBLANK(J22),ISBLANK(J23),M22=M23),"","by "&amp;ABS(P23)&amp;" seconds")))</f>
        <v/>
      </c>
      <c r="P23" s="219" t="str">
        <f>IF(AND(LEFT(J22,1)="D",LEFT(J23,1)="D"),"0",IF(OR(J22="DNR",J23="DNR"),IF(J22="DNR",1,-1)*'Open Quals'!A8,IF(OR(ISBLANK(J22),ISBLANK(J23)),"",IF(OR(M22="-",M23="-"),IF(M22="-",1,-1)*'Open Quals'!A8,IF(ABS(M22-M23)&gt;'Open Quals'!A9,IF(M22-M23&gt;'Open Quals'!A9,1,-1)*'Open Quals'!A9,ROUND(M22-M23,3))))))</f>
        <v/>
      </c>
      <c r="Q23" s="248" t="str">
        <f>IF(B23="BYE","(BYE)",IF(ISERROR(I23+P23)=TRUE,"",IF(I23+P23=0,"","by "&amp;ABS(I23+P23)&amp;" seconds")))</f>
        <v>(BYE)</v>
      </c>
      <c r="R23" s="170" t="str">
        <v/>
      </c>
      <c r="S23" s="273" t="str">
        <f>IF(B23="BYE", B23, IF(ISERROR(I23+P23)=TRUE,"",IF(I23+P23&gt;0,B22,B23)))</f>
        <v>BYE</v>
      </c>
      <c r="T23" s="169" t="str">
        <f>IF(ISERROR(VLOOKUP(S23,'Open Quals'!S12:T111,2,FALSE))=TRUE,"",VLOOKUP(S23,'Open Quals'!S12:T111,2,FALSE))</f>
        <v/>
      </c>
      <c r="U23" s="170" t="str">
        <f>IF(ISERROR(VLOOKUP(S23,'Open Quals'!AJ12:AM111,4,FALSE))=TRUE,"",VLOOKUP(S23,'Open Quals'!AJ12:AM111,4,FALSE))</f>
        <v/>
      </c>
      <c r="V23"/>
      <c r="W23"/>
      <c r="X23"/>
      <c r="Y23"/>
      <c r="Z23"/>
      <c r="AA23"/>
      <c r="AB23"/>
    </row>
    <row r="24" spans="1:28" s="3" customFormat="1" ht="24" customHeight="1">
      <c r="A24" s="202">
        <v>2</v>
      </c>
      <c r="B24" s="203" t="str">
        <f>IF(A3&lt;A24,"BYE",IF(ISERROR(VLOOKUP(A24,'Open Quals'!AM12:'Open Quals'!AO111,3,FALSE))=TRUE,"BYE",VLOOKUP(A24,'Open Quals'!AM12:'Open Quals'!AO111,3,FALSE)))</f>
        <v>BYE</v>
      </c>
      <c r="C24" s="326"/>
      <c r="D24" s="88"/>
      <c r="E24" s="88"/>
      <c r="F24" s="223" t="str">
        <v/>
      </c>
      <c r="G24" s="224" t="str">
        <v/>
      </c>
      <c r="H24" s="225" t="str">
        <f>IF(AND(LEFT(C24,1)="D",LEFT(C25,1)="D"),"",IF(OR(C24="DNR",C25="DNR"),IF(C24="DNR",B25,B24),IF(OR(ISBLANK(C24),ISBLANK(C25)),"",IF(F24=F25,"TIE",IF(F24&gt;F25,B25,B24)))))</f>
        <v/>
      </c>
      <c r="I24" s="219"/>
      <c r="J24" s="102"/>
      <c r="K24" s="103"/>
      <c r="L24" s="103"/>
      <c r="M24" s="249" t="str">
        <v/>
      </c>
      <c r="N24" s="250" t="str">
        <v/>
      </c>
      <c r="O24" s="251" t="str">
        <f>IF(AND(LEFT(J24,1)="D",LEFT(J25,1)="D"),"",IF(OR(J24="DNR",J25="DNR"),IF(J24="DNR",B25,B24),IF(OR(ISBLANK(J24),ISBLANK(J25)),"",IF(M24=M25,"TIE",IF(M24&gt;M25,B25,B24)))))</f>
        <v/>
      </c>
      <c r="P24" s="219"/>
      <c r="Q24" s="252" t="str">
        <f>IF(B25="BYE", B24, IF(ISERROR(I25+P25)=TRUE,"",IF(I25+P25=0,"TIE - HOLD RUNOFF",IF(I25+P25&gt;0,B25,B24))))</f>
        <v>BYE</v>
      </c>
      <c r="R24" s="170" t="str">
        <v/>
      </c>
      <c r="S24" s="170"/>
      <c r="T24" s="272"/>
      <c r="U24" s="170"/>
      <c r="V24"/>
      <c r="W24"/>
      <c r="X24"/>
      <c r="Y24"/>
      <c r="Z24"/>
      <c r="AA24"/>
      <c r="AB24"/>
    </row>
    <row r="25" spans="1:28" s="4" customFormat="1" ht="24" customHeight="1" thickBot="1">
      <c r="A25" s="200">
        <v>31</v>
      </c>
      <c r="B25" s="201" t="str">
        <f>IF(A3&lt;A25,"BYE",IF(ISERROR(VLOOKUP(A25,'Open Quals'!AM12:'Open Quals'!AO111,3,FALSE))=TRUE,"BYE",VLOOKUP(A25,'Open Quals'!AM12:'Open Quals'!AO111,3,FALSE)))</f>
        <v>BYE</v>
      </c>
      <c r="C25" s="324"/>
      <c r="D25" s="84"/>
      <c r="E25" s="84"/>
      <c r="F25" s="227" t="str">
        <v/>
      </c>
      <c r="G25" s="221" t="str">
        <v/>
      </c>
      <c r="H25" s="228" t="str">
        <f>IF(AND(LEFT(C24,1)="D",LEFT(C25,1)="D"),"",IF(OR(C24="DNR",C25="DNR"),"by "&amp;ABS(I25)&amp;" seconds",IF(OR(ISBLANK(C24),ISBLANK(C25),F24=F25),"","by "&amp;ABS(I25)&amp;" seconds")))</f>
        <v/>
      </c>
      <c r="I25" s="219" t="str">
        <f>IF(AND(LEFT(C24,1)="D",LEFT(C25,1)="D"),"0",IF(OR(C24="DNR",C25="DNR"),IF(C24="DNR",1,-1)*'Open Quals'!A8,IF(OR(ISBLANK(C24),ISBLANK(C25)),"",IF(OR(F24="-",F25="-"),IF(F24="-",1,-1)*'Open Quals'!A8,IF(ABS(F24-F25)&gt;'Open Quals'!A9,IF(F24-F25&gt;'Open Quals'!A9,1,-1)*'Open Quals'!A9,ROUND(F24-F25,3))))))</f>
        <v/>
      </c>
      <c r="J25" s="100"/>
      <c r="K25" s="101"/>
      <c r="L25" s="101"/>
      <c r="M25" s="253" t="str">
        <v/>
      </c>
      <c r="N25" s="246" t="str">
        <v/>
      </c>
      <c r="O25" s="247" t="str">
        <f>IF(AND(LEFT(J24,1)="D",LEFT(J25,1)="D"),"",IF(OR(J24="DNR",J25="DNR"),"by "&amp;ABS(P25)&amp;" seconds",IF(OR(ISBLANK(J24),ISBLANK(J25),M24=M25),"","by "&amp;ABS(P25)&amp;" seconds")))</f>
        <v/>
      </c>
      <c r="P25" s="219" t="str">
        <f>IF(AND(LEFT(J24,1)="D",LEFT(J25,1)="D"),"0",IF(OR(J24="DNR",J25="DNR"),IF(J24="DNR",1,-1)*'Open Quals'!A8,IF(OR(ISBLANK(J24),ISBLANK(J25)),"",IF(OR(M24="-",M25="-"),IF(M24="-",1,-1)*'Open Quals'!A8,IF(ABS(M24-M25)&gt;'Open Quals'!A9,IF(M24-M25&gt;'Open Quals'!A9,1,-1)*'Open Quals'!A9,ROUND(M24-M25,3))))))</f>
        <v/>
      </c>
      <c r="Q25" s="248" t="str">
        <f>IF(B25="BYE","(BYE)",IF(ISERROR(I25+P25)=TRUE,"",IF(I25+P25=0,"","by "&amp;ABS(I25+P25)&amp;" seconds")))</f>
        <v>(BYE)</v>
      </c>
      <c r="R25" s="170" t="str">
        <v/>
      </c>
      <c r="S25" s="273" t="str">
        <f>IF(B25="BYE", B25, IF(ISERROR(I25+P25)=TRUE,"",IF(I25+P25&gt;0,B24,B25)))</f>
        <v>BYE</v>
      </c>
      <c r="T25" s="169" t="str">
        <f>IF(ISERROR(VLOOKUP(S25,'Open Quals'!S12:T111,2,FALSE))=TRUE,"",VLOOKUP(S25,'Open Quals'!S12:T111,2,FALSE))</f>
        <v/>
      </c>
      <c r="U25" s="170" t="str">
        <f>IF(ISERROR(VLOOKUP(S25,'Open Quals'!AJ12:AM111,4,FALSE))=TRUE,"",VLOOKUP(S25,'Open Quals'!AJ12:AM111,4,FALSE))</f>
        <v/>
      </c>
      <c r="V25"/>
      <c r="W25"/>
      <c r="X25"/>
      <c r="Y25"/>
      <c r="Z25"/>
      <c r="AA25"/>
      <c r="AB25"/>
    </row>
    <row r="26" spans="1:28" s="3" customFormat="1" ht="24" customHeight="1">
      <c r="A26" s="202">
        <v>15</v>
      </c>
      <c r="B26" s="203" t="str">
        <f>IF(A3&lt;A26,"BYE",IF(ISERROR(VLOOKUP(A26,'Open Quals'!AM12:'Open Quals'!AO111,3,FALSE))=TRUE,"BYE",VLOOKUP(A26,'Open Quals'!AM12:'Open Quals'!AO111,3,FALSE)))</f>
        <v>BYE</v>
      </c>
      <c r="C26" s="326"/>
      <c r="D26" s="88"/>
      <c r="E26" s="88"/>
      <c r="F26" s="223" t="str">
        <v/>
      </c>
      <c r="G26" s="224" t="str">
        <v/>
      </c>
      <c r="H26" s="225" t="str">
        <f>IF(AND(LEFT(C26,1)="D",LEFT(C27,1)="D"),"",IF(OR(C26="DNR",C27="DNR"),IF(C26="DNR",B27,B26),IF(OR(ISBLANK(C26),ISBLANK(C27)),"",IF(F26=F27,"TIE",IF(F26&gt;F27,B27,B26)))))</f>
        <v/>
      </c>
      <c r="I26" s="219"/>
      <c r="J26" s="102"/>
      <c r="K26" s="103"/>
      <c r="L26" s="103"/>
      <c r="M26" s="249" t="str">
        <v/>
      </c>
      <c r="N26" s="250" t="str">
        <v/>
      </c>
      <c r="O26" s="251" t="str">
        <f>IF(AND(LEFT(J26,1)="D",LEFT(J27,1)="D"),"",IF(OR(J26="DNR",J27="DNR"),IF(J26="DNR",B27,B26),IF(OR(ISBLANK(J26),ISBLANK(J27)),"",IF(M26=M27,"TIE",IF(M26&gt;M27,B27,B26)))))</f>
        <v/>
      </c>
      <c r="P26" s="219"/>
      <c r="Q26" s="252" t="str">
        <f>IF(B27="BYE", B26, IF(ISERROR(I27+P27)=TRUE,"",IF(I27+P27=0,"TIE - HOLD RUNOFF",IF(I27+P27&gt;0,B27,B26))))</f>
        <v>BYE</v>
      </c>
      <c r="R26" s="170" t="str">
        <v/>
      </c>
      <c r="S26" s="170"/>
      <c r="T26" s="272"/>
      <c r="U26" s="170"/>
      <c r="V26"/>
      <c r="W26"/>
      <c r="X26"/>
      <c r="Y26"/>
      <c r="Z26"/>
      <c r="AA26"/>
      <c r="AB26"/>
    </row>
    <row r="27" spans="1:28" s="4" customFormat="1" ht="24" customHeight="1" thickBot="1">
      <c r="A27" s="200">
        <v>18</v>
      </c>
      <c r="B27" s="201" t="str">
        <f>IF(A3&lt;A27,"BYE",IF(ISERROR(VLOOKUP(A27,'Open Quals'!AM12:'Open Quals'!AO111,3,FALSE))=TRUE,"BYE",VLOOKUP(A27,'Open Quals'!AM12:'Open Quals'!AO111,3,FALSE)))</f>
        <v>BYE</v>
      </c>
      <c r="C27" s="324"/>
      <c r="D27" s="84"/>
      <c r="E27" s="84"/>
      <c r="F27" s="227" t="str">
        <v/>
      </c>
      <c r="G27" s="221" t="str">
        <v/>
      </c>
      <c r="H27" s="228" t="str">
        <f>IF(AND(LEFT(C26,1)="D",LEFT(C27,1)="D"),"",IF(OR(C26="DNR",C27="DNR"),"by "&amp;ABS(I27)&amp;" seconds",IF(OR(ISBLANK(C26),ISBLANK(C27),F26=F27),"","by "&amp;ABS(I27)&amp;" seconds")))</f>
        <v/>
      </c>
      <c r="I27" s="219" t="str">
        <f>IF(AND(LEFT(C26,1)="D",LEFT(C27,1)="D"),"0",IF(OR(C26="DNR",C27="DNR"),IF(C26="DNR",1,-1)*'Open Quals'!A8,IF(OR(ISBLANK(C26),ISBLANK(C27)),"",IF(OR(F26="-",F27="-"),IF(F26="-",1,-1)*'Open Quals'!A8,IF(ABS(F26-F27)&gt;'Open Quals'!A9,IF(F26-F27&gt;'Open Quals'!A9,1,-1)*'Open Quals'!A9,ROUND(F26-F27,3))))))</f>
        <v/>
      </c>
      <c r="J27" s="100"/>
      <c r="K27" s="101"/>
      <c r="L27" s="101"/>
      <c r="M27" s="253" t="str">
        <v/>
      </c>
      <c r="N27" s="246" t="str">
        <v/>
      </c>
      <c r="O27" s="247" t="str">
        <f>IF(AND(LEFT(J26,1)="D",LEFT(J27,1)="D"),"",IF(OR(J26="DNR",J27="DNR"),"by "&amp;ABS(P27)&amp;" seconds",IF(OR(ISBLANK(J26),ISBLANK(J27),M26=M27),"","by "&amp;ABS(P27)&amp;" seconds")))</f>
        <v/>
      </c>
      <c r="P27" s="219" t="str">
        <f>IF(AND(LEFT(J26,1)="D",LEFT(J27,1)="D"),"0",IF(OR(J26="DNR",J27="DNR"),IF(J26="DNR",1,-1)*'Open Quals'!A8,IF(OR(ISBLANK(J26),ISBLANK(J27)),"",IF(OR(M26="-",M27="-"),IF(M26="-",1,-1)*'Open Quals'!A8,IF(ABS(M26-M27)&gt;'Open Quals'!A9,IF(M26-M27&gt;'Open Quals'!A9,1,-1)*'Open Quals'!A9,ROUND(M26-M27,3))))))</f>
        <v/>
      </c>
      <c r="Q27" s="248" t="str">
        <f>IF(B27="BYE","(BYE)",IF(ISERROR(I27+P27)=TRUE,"",IF(I27+P27=0,"","by "&amp;ABS(I27+P27)&amp;" seconds")))</f>
        <v>(BYE)</v>
      </c>
      <c r="R27" s="170" t="str">
        <v/>
      </c>
      <c r="S27" s="273" t="str">
        <f>IF(B27="BYE", B27, IF(ISERROR(I27+P27)=TRUE,"",IF(I27+P27&gt;0,B26,B27)))</f>
        <v>BYE</v>
      </c>
      <c r="T27" s="169" t="str">
        <f>IF(ISERROR(VLOOKUP(S27,'Open Quals'!S12:T111,2,FALSE))=TRUE,"",VLOOKUP(S27,'Open Quals'!S12:T111,2,FALSE))</f>
        <v/>
      </c>
      <c r="U27" s="170" t="str">
        <f>IF(ISERROR(VLOOKUP(S27,'Open Quals'!AJ12:AM111,4,FALSE))=TRUE,"",VLOOKUP(S27,'Open Quals'!AJ12:AM111,4,FALSE))</f>
        <v/>
      </c>
      <c r="V27"/>
      <c r="W27"/>
      <c r="X27"/>
      <c r="Y27"/>
      <c r="Z27"/>
      <c r="AA27"/>
      <c r="AB27"/>
    </row>
    <row r="28" spans="1:28" s="4" customFormat="1" ht="24" customHeight="1">
      <c r="A28" s="202">
        <v>7</v>
      </c>
      <c r="B28" s="203" t="str">
        <f>IF(A3&lt;A28,"BYE",IF(ISERROR(VLOOKUP(A28,'Open Quals'!AM12:'Open Quals'!AO111,3,FALSE))=TRUE,"BYE",VLOOKUP(A28,'Open Quals'!AM12:'Open Quals'!AO111,3,FALSE)))</f>
        <v>BYE</v>
      </c>
      <c r="C28" s="326"/>
      <c r="D28" s="88"/>
      <c r="E28" s="88"/>
      <c r="F28" s="223" t="str">
        <v/>
      </c>
      <c r="G28" s="224" t="str">
        <v/>
      </c>
      <c r="H28" s="225" t="str">
        <f>IF(AND(LEFT(C28,1)="D",LEFT(C29,1)="D"),"",IF(OR(C28="DNR",C29="DNR"),IF(C28="DNR",B29,B28),IF(OR(ISBLANK(C28),ISBLANK(C29)),"",IF(F28=F29,"TIE",IF(F28&gt;F29,B29,B28)))))</f>
        <v/>
      </c>
      <c r="I28" s="219"/>
      <c r="J28" s="102"/>
      <c r="K28" s="103"/>
      <c r="L28" s="103"/>
      <c r="M28" s="249" t="str">
        <v/>
      </c>
      <c r="N28" s="250" t="str">
        <v/>
      </c>
      <c r="O28" s="251" t="str">
        <f>IF(AND(LEFT(J28,1)="D",LEFT(J29,1)="D"),"",IF(OR(J28="DNR",J29="DNR"),IF(J28="DNR",B29,B28),IF(OR(ISBLANK(J28),ISBLANK(J29)),"",IF(M28=M29,"TIE",IF(M28&gt;M29,B29,B28)))))</f>
        <v/>
      </c>
      <c r="P28" s="219"/>
      <c r="Q28" s="252" t="str">
        <f>IF(B29="BYE", B28, IF(ISERROR(I29+P29)=TRUE,"",IF(I29+P29=0,"TIE - HOLD RUNOFF",IF(I29+P29&gt;0,B29,B28))))</f>
        <v>BYE</v>
      </c>
      <c r="R28" s="170" t="str">
        <v/>
      </c>
      <c r="S28" s="170"/>
      <c r="T28" s="272"/>
      <c r="U28" s="170"/>
      <c r="V28"/>
      <c r="W28"/>
      <c r="X28"/>
      <c r="Y28"/>
      <c r="Z28"/>
      <c r="AA28"/>
      <c r="AB28"/>
    </row>
    <row r="29" spans="1:28" s="4" customFormat="1" ht="24" customHeight="1" thickBot="1">
      <c r="A29" s="200">
        <v>26</v>
      </c>
      <c r="B29" s="201" t="str">
        <f>IF(A3&lt;A29,"BYE",IF(ISERROR(VLOOKUP(A29,'Open Quals'!AM12:'Open Quals'!AO111,3,FALSE))=TRUE,"BYE",VLOOKUP(A29,'Open Quals'!AM12:'Open Quals'!AO111,3,FALSE)))</f>
        <v>BYE</v>
      </c>
      <c r="C29" s="324"/>
      <c r="D29" s="84"/>
      <c r="E29" s="84"/>
      <c r="F29" s="227" t="str">
        <v/>
      </c>
      <c r="G29" s="221" t="str">
        <v/>
      </c>
      <c r="H29" s="228" t="str">
        <f>IF(AND(LEFT(C28,1)="D",LEFT(C29,1)="D"),"",IF(OR(C28="DNR",C29="DNR"),"by "&amp;ABS(I29)&amp;" seconds",IF(OR(ISBLANK(C28),ISBLANK(C29),F28=F29),"","by "&amp;ABS(I29)&amp;" seconds")))</f>
        <v/>
      </c>
      <c r="I29" s="219" t="str">
        <f>IF(AND(LEFT(C28,1)="D",LEFT(C29,1)="D"),"0",IF(OR(C28="DNR",C29="DNR"),IF(C28="DNR",1,-1)*'Open Quals'!A8,IF(OR(ISBLANK(C28),ISBLANK(C29)),"",IF(OR(F28="-",F29="-"),IF(F28="-",1,-1)*'Open Quals'!A8,IF(ABS(F28-F29)&gt;'Open Quals'!A9,IF(F28-F29&gt;'Open Quals'!A9,1,-1)*'Open Quals'!A9,ROUND(F28-F29,3))))))</f>
        <v/>
      </c>
      <c r="J29" s="100"/>
      <c r="K29" s="101"/>
      <c r="L29" s="101"/>
      <c r="M29" s="253" t="str">
        <v/>
      </c>
      <c r="N29" s="246" t="str">
        <v/>
      </c>
      <c r="O29" s="247" t="str">
        <f>IF(AND(LEFT(J28,1)="D",LEFT(J29,1)="D"),"",IF(OR(J28="DNR",J29="DNR"),"by "&amp;ABS(P29)&amp;" seconds",IF(OR(ISBLANK(J28),ISBLANK(J29),M28=M29),"","by "&amp;ABS(P29)&amp;" seconds")))</f>
        <v/>
      </c>
      <c r="P29" s="219" t="str">
        <f>IF(AND(LEFT(J28,1)="D",LEFT(J29,1)="D"),"0",IF(OR(J28="DNR",J29="DNR"),IF(J28="DNR",1,-1)*'Open Quals'!A8,IF(OR(ISBLANK(J28),ISBLANK(J29)),"",IF(OR(M28="-",M29="-"),IF(M28="-",1,-1)*'Open Quals'!A8,IF(ABS(M28-M29)&gt;'Open Quals'!A9,IF(M28-M29&gt;'Open Quals'!A9,1,-1)*'Open Quals'!A9,ROUND(M28-M29,3))))))</f>
        <v/>
      </c>
      <c r="Q29" s="248" t="str">
        <f>IF(B29="BYE","(BYE)",IF(ISERROR(I29+P29)=TRUE,"",IF(I29+P29=0,"","by "&amp;ABS(I29+P29)&amp;" seconds")))</f>
        <v>(BYE)</v>
      </c>
      <c r="R29" s="170" t="str">
        <v/>
      </c>
      <c r="S29" s="273" t="str">
        <f>IF(B29="BYE", B29, IF(ISERROR(I29+P29)=TRUE,"",IF(I29+P29&gt;0,B28,B29)))</f>
        <v>BYE</v>
      </c>
      <c r="T29" s="169" t="str">
        <f>IF(ISERROR(VLOOKUP(S29,'Open Quals'!S12:T111,2,FALSE))=TRUE,"",VLOOKUP(S29,'Open Quals'!S12:T111,2,FALSE))</f>
        <v/>
      </c>
      <c r="U29" s="170" t="str">
        <f>IF(ISERROR(VLOOKUP(S29,'Open Quals'!AJ12:AM111,4,FALSE))=TRUE,"",VLOOKUP(S29,'Open Quals'!AJ12:AM111,4,FALSE))</f>
        <v/>
      </c>
      <c r="V29"/>
      <c r="W29"/>
      <c r="X29"/>
      <c r="Y29"/>
      <c r="Z29"/>
      <c r="AA29"/>
      <c r="AB29"/>
    </row>
    <row r="30" spans="1:28" s="4" customFormat="1" ht="24" customHeight="1">
      <c r="A30" s="202">
        <v>10</v>
      </c>
      <c r="B30" s="203" t="str">
        <f>IF(A3&lt;A30,"BYE",IF(ISERROR(VLOOKUP(A30,'Open Quals'!AM12:'Open Quals'!AO111,3,FALSE))=TRUE,"BYE",VLOOKUP(A30,'Open Quals'!AM12:'Open Quals'!AO111,3,FALSE)))</f>
        <v>BYE</v>
      </c>
      <c r="C30" s="326"/>
      <c r="D30" s="88"/>
      <c r="E30" s="88"/>
      <c r="F30" s="223" t="str">
        <v/>
      </c>
      <c r="G30" s="224" t="str">
        <v/>
      </c>
      <c r="H30" s="225" t="str">
        <f>IF(AND(LEFT(C30,1)="D",LEFT(C31,1)="D"),"",IF(OR(C30="DNR",C31="DNR"),IF(C30="DNR",B31,B30),IF(OR(ISBLANK(C30),ISBLANK(C31)),"",IF(F30=F31,"TIE",IF(F30&gt;F31,B31,B30)))))</f>
        <v/>
      </c>
      <c r="I30" s="219"/>
      <c r="J30" s="102"/>
      <c r="K30" s="103"/>
      <c r="L30" s="103"/>
      <c r="M30" s="249" t="str">
        <v/>
      </c>
      <c r="N30" s="250" t="str">
        <v/>
      </c>
      <c r="O30" s="251" t="str">
        <f>IF(AND(LEFT(J30,1)="D",LEFT(J31,1)="D"),"",IF(OR(J30="DNR",J31="DNR"),IF(J30="DNR",B31,B30),IF(OR(ISBLANK(J30),ISBLANK(J31)),"",IF(M30=M31,"TIE",IF(M30&gt;M31,B31,B30)))))</f>
        <v/>
      </c>
      <c r="P30" s="219"/>
      <c r="Q30" s="252" t="str">
        <f>IF(B31="BYE", B30, IF(ISERROR(I31+P31)=TRUE,"",IF(I31+P31=0,"TIE - HOLD RUNOFF",IF(I31+P31&gt;0,B31,B30))))</f>
        <v>BYE</v>
      </c>
      <c r="R30" s="170" t="str">
        <v/>
      </c>
      <c r="S30" s="170"/>
      <c r="T30" s="272"/>
      <c r="U30" s="170"/>
      <c r="V30"/>
      <c r="W30"/>
      <c r="X30"/>
      <c r="Y30"/>
      <c r="Z30"/>
      <c r="AA30"/>
      <c r="AB30"/>
    </row>
    <row r="31" spans="1:28" s="4" customFormat="1" ht="24" customHeight="1" thickBot="1">
      <c r="A31" s="200">
        <v>23</v>
      </c>
      <c r="B31" s="201" t="str">
        <f>IF(A3&lt;A31,"BYE",IF(ISERROR(VLOOKUP(A31,'Open Quals'!AM12:'Open Quals'!AO111,3,FALSE))=TRUE,"BYE",VLOOKUP(A31,'Open Quals'!AM12:'Open Quals'!AO111,3,FALSE)))</f>
        <v>BYE</v>
      </c>
      <c r="C31" s="324"/>
      <c r="D31" s="84"/>
      <c r="E31" s="84"/>
      <c r="F31" s="227" t="str">
        <v/>
      </c>
      <c r="G31" s="221" t="str">
        <v/>
      </c>
      <c r="H31" s="228" t="str">
        <f>IF(AND(LEFT(C30,1)="D",LEFT(C31,1)="D"),"",IF(OR(C30="DNR",C31="DNR"),"by "&amp;ABS(I31)&amp;" seconds",IF(OR(ISBLANK(C30),ISBLANK(C31),F30=F31),"","by "&amp;ABS(I31)&amp;" seconds")))</f>
        <v/>
      </c>
      <c r="I31" s="219" t="str">
        <f>IF(AND(LEFT(C30,1)="D",LEFT(C31,1)="D"),"0",IF(OR(C30="DNR",C31="DNR"),IF(C30="DNR",1,-1)*'Open Quals'!A8,IF(OR(ISBLANK(C30),ISBLANK(C31)),"",IF(OR(F30="-",F31="-"),IF(F30="-",1,-1)*'Open Quals'!A8,IF(ABS(F30-F31)&gt;'Open Quals'!A9,IF(F30-F31&gt;'Open Quals'!A9,1,-1)*'Open Quals'!A9,ROUND(F30-F31,3))))))</f>
        <v/>
      </c>
      <c r="J31" s="100"/>
      <c r="K31" s="101"/>
      <c r="L31" s="101"/>
      <c r="M31" s="253" t="str">
        <v/>
      </c>
      <c r="N31" s="246" t="str">
        <v/>
      </c>
      <c r="O31" s="247" t="str">
        <f>IF(AND(LEFT(J30,1)="D",LEFT(J31,1)="D"),"",IF(OR(J30="DNR",J31="DNR"),"by "&amp;ABS(P31)&amp;" seconds",IF(OR(ISBLANK(J30),ISBLANK(J31),M30=M31),"","by "&amp;ABS(P31)&amp;" seconds")))</f>
        <v/>
      </c>
      <c r="P31" s="219" t="str">
        <f>IF(AND(LEFT(J30,1)="D",LEFT(J31,1)="D"),"0",IF(OR(J30="DNR",J31="DNR"),IF(J30="DNR",1,-1)*'Open Quals'!A8,IF(OR(ISBLANK(J30),ISBLANK(J31)),"",IF(OR(M30="-",M31="-"),IF(M30="-",1,-1)*'Open Quals'!A8,IF(ABS(M30-M31)&gt;'Open Quals'!A9,IF(M30-M31&gt;'Open Quals'!A9,1,-1)*'Open Quals'!A9,ROUND(M30-M31,3))))))</f>
        <v/>
      </c>
      <c r="Q31" s="248" t="str">
        <f>IF(B31="BYE","(BYE)",IF(ISERROR(I31+P31)=TRUE,"",IF(I31+P31=0,"","by "&amp;ABS(I31+P31)&amp;" seconds")))</f>
        <v>(BYE)</v>
      </c>
      <c r="R31" s="170" t="str">
        <v/>
      </c>
      <c r="S31" s="273" t="str">
        <f>IF(B31="BYE", B31, IF(ISERROR(I31+P31)=TRUE,"",IF(I31+P31&gt;0,B30,B31)))</f>
        <v>BYE</v>
      </c>
      <c r="T31" s="169" t="str">
        <f>IF(ISERROR(VLOOKUP(S31,'Open Quals'!S12:T111,2,FALSE))=TRUE,"",VLOOKUP(S31,'Open Quals'!S12:T111,2,FALSE))</f>
        <v/>
      </c>
      <c r="U31" s="170" t="str">
        <f>IF(ISERROR(VLOOKUP(S31,'Open Quals'!AJ12:AM111,4,FALSE))=TRUE,"",VLOOKUP(S31,'Open Quals'!AJ12:AM111,4,FALSE))</f>
        <v/>
      </c>
      <c r="V31"/>
      <c r="W31"/>
      <c r="X31"/>
      <c r="Y31"/>
      <c r="Z31"/>
      <c r="AA31"/>
      <c r="AB31"/>
    </row>
    <row r="32" spans="1:28" s="4" customFormat="1" ht="24" customHeight="1">
      <c r="A32" s="202">
        <v>3</v>
      </c>
      <c r="B32" s="203" t="str">
        <f>IF(A3&lt;A32,"BYE",IF(ISERROR(VLOOKUP(A32,'Open Quals'!AM12:'Open Quals'!AO111,3,FALSE))=TRUE,"BYE",VLOOKUP(A32,'Open Quals'!AM12:'Open Quals'!AO111,3,FALSE)))</f>
        <v>BYE</v>
      </c>
      <c r="C32" s="326"/>
      <c r="D32" s="88"/>
      <c r="E32" s="88"/>
      <c r="F32" s="223" t="str">
        <v/>
      </c>
      <c r="G32" s="224" t="str">
        <v/>
      </c>
      <c r="H32" s="225" t="str">
        <f>IF(AND(LEFT(C32,1)="D",LEFT(C33,1)="D"),"",IF(OR(C32="DNR",C33="DNR"),IF(C32="DNR",B33,B32),IF(OR(ISBLANK(C32),ISBLANK(C33)),"",IF(F32=F33,"TIE",IF(F32&gt;F33,B33,B32)))))</f>
        <v/>
      </c>
      <c r="I32" s="219"/>
      <c r="J32" s="329"/>
      <c r="K32" s="103"/>
      <c r="L32" s="103"/>
      <c r="M32" s="249" t="str">
        <v/>
      </c>
      <c r="N32" s="250" t="str">
        <v/>
      </c>
      <c r="O32" s="251" t="str">
        <f>IF(AND(LEFT(J32,1)="D",LEFT(J33,1)="D"),"",IF(OR(J32="DNR",J33="DNR"),IF(J32="DNR",B33,B32),IF(OR(ISBLANK(J32),ISBLANK(J33)),"",IF(M32=M33,"TIE",IF(M32&gt;M33,B33,B32)))))</f>
        <v/>
      </c>
      <c r="P32" s="219"/>
      <c r="Q32" s="252" t="str">
        <f>IF(B33="BYE", B32, IF(ISERROR(I33+P33)=TRUE,"",IF(I33+P33=0,"TIE - HOLD RUNOFF",IF(I33+P33&gt;0,B33,B32))))</f>
        <v>BYE</v>
      </c>
      <c r="R32" s="170" t="str">
        <v/>
      </c>
      <c r="S32" s="170"/>
      <c r="T32" s="272"/>
      <c r="U32" s="170"/>
      <c r="V32"/>
      <c r="W32"/>
      <c r="X32"/>
      <c r="Y32"/>
      <c r="Z32"/>
      <c r="AA32"/>
      <c r="AB32"/>
    </row>
    <row r="33" spans="1:28" s="4" customFormat="1" ht="24" customHeight="1" thickBot="1">
      <c r="A33" s="200">
        <v>30</v>
      </c>
      <c r="B33" s="201" t="str">
        <f>IF(A3&lt;A33,"BYE",IF(ISERROR(VLOOKUP(A33,'Open Quals'!AM12:'Open Quals'!AO111,3,FALSE))=TRUE,"BYE",VLOOKUP(A33,'Open Quals'!AM12:'Open Quals'!AO111,3,FALSE)))</f>
        <v>BYE</v>
      </c>
      <c r="C33" s="324"/>
      <c r="D33" s="84"/>
      <c r="E33" s="84"/>
      <c r="F33" s="227" t="str">
        <v/>
      </c>
      <c r="G33" s="221" t="str">
        <v/>
      </c>
      <c r="H33" s="228" t="str">
        <f>IF(AND(LEFT(C32,1)="D",LEFT(C33,1)="D"),"",IF(OR(C32="DNR",C33="DNR"),"by "&amp;ABS(I33)&amp;" seconds",IF(OR(ISBLANK(C32),ISBLANK(C33),F32=F33),"","by "&amp;ABS(I33)&amp;" seconds")))</f>
        <v/>
      </c>
      <c r="I33" s="219" t="str">
        <f>IF(AND(LEFT(C32,1)="D",LEFT(C33,1)="D"),"0",IF(OR(C32="DNR",C33="DNR"),IF(C32="DNR",1,-1)*'Open Quals'!A8,IF(OR(ISBLANK(C32),ISBLANK(C33)),"",IF(OR(F32="-",F33="-"),IF(F32="-",1,-1)*'Open Quals'!A8,IF(ABS(F32-F33)&gt;'Open Quals'!A9,IF(F32-F33&gt;'Open Quals'!A9,1,-1)*'Open Quals'!A9,ROUND(F32-F33,3))))))</f>
        <v/>
      </c>
      <c r="J33" s="100"/>
      <c r="K33" s="101"/>
      <c r="L33" s="101"/>
      <c r="M33" s="253" t="str">
        <v/>
      </c>
      <c r="N33" s="246" t="str">
        <v/>
      </c>
      <c r="O33" s="247" t="str">
        <f>IF(AND(LEFT(J32,1)="D",LEFT(J33,1)="D"),"",IF(OR(J32="DNR",J33="DNR"),"by "&amp;ABS(P33)&amp;" seconds",IF(OR(ISBLANK(J32),ISBLANK(J33),M32=M33),"","by "&amp;ABS(P33)&amp;" seconds")))</f>
        <v/>
      </c>
      <c r="P33" s="219" t="str">
        <f>IF(AND(LEFT(J32,1)="D",LEFT(J33,1)="D"),"0",IF(OR(J32="DNR",J33="DNR"),IF(J32="DNR",1,-1)*'Open Quals'!A8,IF(OR(ISBLANK(J32),ISBLANK(J33)),"",IF(OR(M32="-",M33="-"),IF(M32="-",1,-1)*'Open Quals'!A8,IF(ABS(M32-M33)&gt;'Open Quals'!A9,IF(M32-M33&gt;'Open Quals'!A9,1,-1)*'Open Quals'!A9,ROUND(M32-M33,3))))))</f>
        <v/>
      </c>
      <c r="Q33" s="248" t="str">
        <f>IF(B33="BYE","(BYE)",IF(ISERROR(I33+P33)=TRUE,"",IF(I33+P33=0,"","by "&amp;ABS(I33+P33)&amp;" seconds")))</f>
        <v>(BYE)</v>
      </c>
      <c r="R33" s="170" t="str">
        <v/>
      </c>
      <c r="S33" s="273" t="str">
        <f>IF(B33="BYE", B33, IF(ISERROR(I33+P33)=TRUE,"",IF(I33+P33&gt;0,B32,B33)))</f>
        <v>BYE</v>
      </c>
      <c r="T33" s="169" t="str">
        <f>IF(ISERROR(VLOOKUP(S33,'Open Quals'!S12:T111,2,FALSE))=TRUE,"",VLOOKUP(S33,'Open Quals'!S12:T111,2,FALSE))</f>
        <v/>
      </c>
      <c r="U33" s="170" t="str">
        <f>IF(ISERROR(VLOOKUP(S33,'Open Quals'!AJ12:AM111,4,FALSE))=TRUE,"",VLOOKUP(S33,'Open Quals'!AJ12:AM111,4,FALSE))</f>
        <v/>
      </c>
      <c r="V33"/>
      <c r="W33"/>
      <c r="X33"/>
      <c r="Y33"/>
      <c r="Z33"/>
      <c r="AA33"/>
      <c r="AB33"/>
    </row>
    <row r="34" spans="1:28" s="4" customFormat="1" ht="25.5" customHeight="1">
      <c r="A34" s="202">
        <v>14</v>
      </c>
      <c r="B34" s="203" t="str">
        <f>IF(A3&lt;A34,"BYE",IF(ISERROR(VLOOKUP(A34,'Open Quals'!AM12:'Open Quals'!AO111,3,FALSE))=TRUE,"BYE",VLOOKUP(A34,'Open Quals'!AM12:'Open Quals'!AO111,3,FALSE)))</f>
        <v>BYE</v>
      </c>
      <c r="C34" s="326"/>
      <c r="D34" s="88"/>
      <c r="E34" s="88"/>
      <c r="F34" s="223" t="str">
        <v/>
      </c>
      <c r="G34" s="224" t="str">
        <v/>
      </c>
      <c r="H34" s="225" t="str">
        <f>IF(AND(LEFT(C34,1)="D",LEFT(C35,1)="D"),"",IF(OR(C34="DNR",C35="DNR"),IF(C34="DNR",B35,B34),IF(OR(ISBLANK(C34),ISBLANK(C35)),"",IF(F34=F35,"TIE",IF(F34&gt;F35,B35,B34)))))</f>
        <v/>
      </c>
      <c r="I34" s="219"/>
      <c r="J34" s="102"/>
      <c r="K34" s="103"/>
      <c r="L34" s="103"/>
      <c r="M34" s="249" t="str">
        <v/>
      </c>
      <c r="N34" s="250" t="str">
        <v/>
      </c>
      <c r="O34" s="251" t="str">
        <f>IF(AND(LEFT(J34,1)="D",LEFT(J35,1)="D"),"",IF(OR(J34="DNR",J35="DNR"),IF(J34="DNR",B35,B34),IF(OR(ISBLANK(J34),ISBLANK(J35)),"",IF(M34=M35,"TIE",IF(M34&gt;M35,B35,B34)))))</f>
        <v/>
      </c>
      <c r="P34" s="219"/>
      <c r="Q34" s="252" t="str">
        <f>IF(B35="BYE", B34, IF(ISERROR(I35+P35)=TRUE,"",IF(I35+P35=0,"TIE - HOLD RUNOFF",IF(I35+P35&gt;0,B35,B34))))</f>
        <v>BYE</v>
      </c>
      <c r="R34" s="170" t="str">
        <v/>
      </c>
      <c r="S34" s="170"/>
      <c r="T34" s="272"/>
      <c r="U34" s="170"/>
      <c r="V34"/>
      <c r="W34"/>
      <c r="X34"/>
      <c r="Y34"/>
      <c r="Z34"/>
      <c r="AA34"/>
      <c r="AB34"/>
    </row>
    <row r="35" spans="1:28" s="4" customFormat="1" ht="25.5" customHeight="1" thickBot="1">
      <c r="A35" s="200">
        <v>19</v>
      </c>
      <c r="B35" s="201" t="str">
        <f>IF(A3&lt;A35,"BYE",IF(ISERROR(VLOOKUP(A35,'Open Quals'!AM12:'Open Quals'!AO111,3,FALSE))=TRUE,"BYE",VLOOKUP(A35,'Open Quals'!AM12:'Open Quals'!AO111,3,FALSE)))</f>
        <v>BYE</v>
      </c>
      <c r="C35" s="324"/>
      <c r="D35" s="84"/>
      <c r="E35" s="84"/>
      <c r="F35" s="227" t="str">
        <v/>
      </c>
      <c r="G35" s="221" t="str">
        <v/>
      </c>
      <c r="H35" s="228" t="str">
        <f>IF(AND(LEFT(C34,1)="D",LEFT(C35,1)="D"),"",IF(OR(C34="DNR",C35="DNR"),"by "&amp;ABS(I35)&amp;" seconds",IF(OR(ISBLANK(C34),ISBLANK(C35),F34=F35),"","by "&amp;ABS(I35)&amp;" seconds")))</f>
        <v/>
      </c>
      <c r="I35" s="219" t="str">
        <f>IF(AND(LEFT(C34,1)="D",LEFT(C35,1)="D"),"0",IF(OR(C34="DNR",C35="DNR"),IF(C34="DNR",1,-1)*'Open Quals'!A8,IF(OR(ISBLANK(C34),ISBLANK(C35)),"",IF(OR(F34="-",F35="-"),IF(F34="-",1,-1)*'Open Quals'!A8,IF(ABS(F34-F35)&gt;'Open Quals'!A9,IF(F34-F35&gt;'Open Quals'!A9,1,-1)*'Open Quals'!A9,ROUND(F34-F35,3))))))</f>
        <v/>
      </c>
      <c r="J35" s="100"/>
      <c r="K35" s="101"/>
      <c r="L35" s="101"/>
      <c r="M35" s="253" t="str">
        <v/>
      </c>
      <c r="N35" s="246" t="str">
        <v/>
      </c>
      <c r="O35" s="247" t="str">
        <f>IF(AND(LEFT(J34,1)="D",LEFT(J35,1)="D"),"",IF(OR(J34="DNR",J35="DNR"),"by "&amp;ABS(P35)&amp;" seconds",IF(OR(ISBLANK(J34),ISBLANK(J35),M34=M35),"","by "&amp;ABS(P35)&amp;" seconds")))</f>
        <v/>
      </c>
      <c r="P35" s="219" t="str">
        <f>IF(AND(LEFT(J34,1)="D",LEFT(J35,1)="D"),"0",IF(OR(J34="DNR",J35="DNR"),IF(J34="DNR",1,-1)*'Open Quals'!A8,IF(OR(ISBLANK(J34),ISBLANK(J35)),"",IF(OR(M34="-",M35="-"),IF(M34="-",1,-1)*'Open Quals'!A8,IF(ABS(M34-M35)&gt;'Open Quals'!A9,IF(M34-M35&gt;'Open Quals'!A9,1,-1)*'Open Quals'!A9,ROUND(M34-M35,3))))))</f>
        <v/>
      </c>
      <c r="Q35" s="248" t="str">
        <f>IF(B35="BYE","(BYE)",IF(ISERROR(I35+P35)=TRUE,"",IF(I35+P35=0,"","by "&amp;ABS(I35+P35)&amp;" seconds")))</f>
        <v>(BYE)</v>
      </c>
      <c r="R35" s="170" t="str">
        <v/>
      </c>
      <c r="S35" s="273" t="str">
        <f>IF(B35="BYE", B35, IF(ISERROR(I35+P35)=TRUE,"",IF(I35+P35&gt;0,B34,B35)))</f>
        <v>BYE</v>
      </c>
      <c r="T35" s="169" t="str">
        <f>IF(ISERROR(VLOOKUP(S35,'Open Quals'!S12:T111,2,FALSE))=TRUE,"",VLOOKUP(S35,'Open Quals'!S12:T111,2,FALSE))</f>
        <v/>
      </c>
      <c r="U35" s="170" t="str">
        <f>IF(ISERROR(VLOOKUP(S35,'Open Quals'!AJ12:AM111,4,FALSE))=TRUE,"",VLOOKUP(S35,'Open Quals'!AJ12:AM111,4,FALSE))</f>
        <v/>
      </c>
      <c r="V35"/>
      <c r="W35"/>
      <c r="X35"/>
      <c r="Y35"/>
      <c r="Z35"/>
      <c r="AA35"/>
      <c r="AB35"/>
    </row>
    <row r="36" spans="1:28" s="4" customFormat="1" ht="25.5" customHeight="1">
      <c r="A36" s="202">
        <v>6</v>
      </c>
      <c r="B36" s="203" t="str">
        <f>IF(A3&lt;A36,"BYE",IF(ISERROR(VLOOKUP(A36,'Open Quals'!AM12:'Open Quals'!AO111,3,FALSE))=TRUE,"BYE",VLOOKUP(A36,'Open Quals'!AM12:'Open Quals'!AO111,3,FALSE)))</f>
        <v>BYE</v>
      </c>
      <c r="C36" s="326"/>
      <c r="D36" s="88"/>
      <c r="E36" s="88"/>
      <c r="F36" s="223" t="str">
        <v/>
      </c>
      <c r="G36" s="224" t="str">
        <v/>
      </c>
      <c r="H36" s="225" t="str">
        <f>IF(AND(LEFT(C36,1)="D",LEFT(C37,1)="D"),"",IF(OR(C36="DNR",C37="DNR"),IF(C36="DNR",B37,B36),IF(OR(ISBLANK(C36),ISBLANK(C37)),"",IF(F36=F37,"TIE",IF(F36&gt;F37,B37,B36)))))</f>
        <v/>
      </c>
      <c r="I36" s="219"/>
      <c r="J36" s="102"/>
      <c r="K36" s="103"/>
      <c r="L36" s="103"/>
      <c r="M36" s="249" t="str">
        <v/>
      </c>
      <c r="N36" s="250" t="str">
        <v/>
      </c>
      <c r="O36" s="251" t="str">
        <f>IF(AND(LEFT(J36,1)="D",LEFT(J37,1)="D"),"",IF(OR(J36="DNR",J37="DNR"),IF(J36="DNR",B37,B36),IF(OR(ISBLANK(J36),ISBLANK(J37)),"",IF(M36=M37,"TIE",IF(M36&gt;M37,B37,B36)))))</f>
        <v/>
      </c>
      <c r="P36" s="219"/>
      <c r="Q36" s="252" t="str">
        <f>IF(B37="BYE", B36, IF(ISERROR(I37+P37)=TRUE,"",IF(I37+P37=0,"TIE - HOLD RUNOFF",IF(I37+P37&gt;0,B37,B36))))</f>
        <v>BYE</v>
      </c>
      <c r="R36" s="170" t="str">
        <v/>
      </c>
      <c r="S36" s="170"/>
      <c r="T36" s="272"/>
      <c r="U36" s="170"/>
      <c r="V36"/>
      <c r="W36"/>
      <c r="X36"/>
      <c r="Y36"/>
      <c r="Z36"/>
      <c r="AA36"/>
      <c r="AB36"/>
    </row>
    <row r="37" spans="1:28" s="4" customFormat="1" ht="25.5" customHeight="1" thickBot="1">
      <c r="A37" s="200">
        <v>27</v>
      </c>
      <c r="B37" s="201" t="str">
        <f>IF(A3&lt;A37,"BYE",IF(ISERROR(VLOOKUP(A37,'Open Quals'!AM12:'Open Quals'!AO111,3,FALSE))=TRUE,"BYE",VLOOKUP(A37,'Open Quals'!AM12:'Open Quals'!AO111,3,FALSE)))</f>
        <v>BYE</v>
      </c>
      <c r="C37" s="324"/>
      <c r="D37" s="84"/>
      <c r="E37" s="84"/>
      <c r="F37" s="227" t="str">
        <v/>
      </c>
      <c r="G37" s="221" t="str">
        <v/>
      </c>
      <c r="H37" s="228" t="str">
        <f>IF(AND(LEFT(C36,1)="D",LEFT(C37,1)="D"),"",IF(OR(C36="DNR",C37="DNR"),"by "&amp;ABS(I37)&amp;" seconds",IF(OR(ISBLANK(C36),ISBLANK(C37),F36=F37),"","by "&amp;ABS(I37)&amp;" seconds")))</f>
        <v/>
      </c>
      <c r="I37" s="219" t="str">
        <f>IF(AND(LEFT(C36,1)="D",LEFT(C37,1)="D"),"0",IF(OR(C36="DNR",C37="DNR"),IF(C36="DNR",1,-1)*'Open Quals'!A8,IF(OR(ISBLANK(C36),ISBLANK(C37)),"",IF(OR(F36="-",F37="-"),IF(F36="-",1,-1)*'Open Quals'!A8,IF(ABS(F36-F37)&gt;'Open Quals'!A9,IF(F36-F37&gt;'Open Quals'!A9,1,-1)*'Open Quals'!A9,ROUND(F36-F37,3))))))</f>
        <v/>
      </c>
      <c r="J37" s="100"/>
      <c r="K37" s="101"/>
      <c r="L37" s="101"/>
      <c r="M37" s="253" t="str">
        <v/>
      </c>
      <c r="N37" s="246" t="str">
        <v/>
      </c>
      <c r="O37" s="247" t="str">
        <f>IF(AND(LEFT(J36,1)="D",LEFT(J37,1)="D"),"",IF(OR(J36="DNR",J37="DNR"),"by "&amp;ABS(P37)&amp;" seconds",IF(OR(ISBLANK(J36),ISBLANK(J37),M36=M37),"","by "&amp;ABS(P37)&amp;" seconds")))</f>
        <v/>
      </c>
      <c r="P37" s="219" t="str">
        <f>IF(AND(LEFT(J36,1)="D",LEFT(J37,1)="D"),"0",IF(OR(J36="DNR",J37="DNR"),IF(J36="DNR",1,-1)*'Open Quals'!A8,IF(OR(ISBLANK(J36),ISBLANK(J37)),"",IF(OR(M36="-",M37="-"),IF(M36="-",1,-1)*'Open Quals'!A8,IF(ABS(M36-M37)&gt;'Open Quals'!A9,IF(M36-M37&gt;'Open Quals'!A9,1,-1)*'Open Quals'!A9,ROUND(M36-M37,3))))))</f>
        <v/>
      </c>
      <c r="Q37" s="248" t="str">
        <f>IF(B37="BYE","(BYE)",IF(ISERROR(I37+P37)=TRUE,"",IF(I37+P37=0,"","by "&amp;ABS(I37+P37)&amp;" seconds")))</f>
        <v>(BYE)</v>
      </c>
      <c r="R37" s="170" t="str">
        <v/>
      </c>
      <c r="S37" s="273" t="str">
        <f>IF(B37="BYE", B37, IF(ISERROR(I37+P37)=TRUE,"",IF(I37+P37&gt;0,B36,B37)))</f>
        <v>BYE</v>
      </c>
      <c r="T37" s="169" t="str">
        <f>IF(ISERROR(VLOOKUP(S37,'Open Quals'!S12:T111,2,FALSE))=TRUE,"",VLOOKUP(S37,'Open Quals'!S12:T111,2,FALSE))</f>
        <v/>
      </c>
      <c r="U37" s="170" t="str">
        <f>IF(ISERROR(VLOOKUP(S37,'Open Quals'!AJ12:AM111,4,FALSE))=TRUE,"",VLOOKUP(S37,'Open Quals'!AJ12:AM111,4,FALSE))</f>
        <v/>
      </c>
      <c r="V37"/>
      <c r="W37"/>
      <c r="X37"/>
      <c r="Y37"/>
      <c r="Z37"/>
      <c r="AA37"/>
      <c r="AB37"/>
    </row>
    <row r="38" spans="1:28" ht="25.5" customHeight="1">
      <c r="A38" s="202">
        <v>11</v>
      </c>
      <c r="B38" s="203" t="str">
        <f>IF(A3&lt;A38,"BYE",IF(ISERROR(VLOOKUP(A38,'Open Quals'!AM12:'Open Quals'!AO111,3,FALSE))=TRUE,"BYE",VLOOKUP(A38,'Open Quals'!AM12:'Open Quals'!AO111,3,FALSE)))</f>
        <v>BYE</v>
      </c>
      <c r="C38" s="326"/>
      <c r="D38" s="88"/>
      <c r="E38" s="88"/>
      <c r="F38" s="223" t="str">
        <v/>
      </c>
      <c r="G38" s="224" t="str">
        <v/>
      </c>
      <c r="H38" s="225" t="str">
        <f>IF(AND(LEFT(C38,1)="D",LEFT(C39,1)="D"),"",IF(OR(C38="DNR",C39="DNR"),IF(C38="DNR",B39,B38),IF(OR(ISBLANK(C38),ISBLANK(C39)),"",IF(F38=F39,"TIE",IF(F38&gt;F39,B39,B38)))))</f>
        <v/>
      </c>
      <c r="I38" s="219"/>
      <c r="J38" s="102"/>
      <c r="K38" s="103"/>
      <c r="L38" s="103"/>
      <c r="M38" s="249" t="str">
        <v/>
      </c>
      <c r="N38" s="250" t="str">
        <v/>
      </c>
      <c r="O38" s="251" t="str">
        <f>IF(AND(LEFT(J38,1)="D",LEFT(J39,1)="D"),"",IF(OR(J38="DNR",J39="DNR"),IF(J38="DNR",B39,B38),IF(OR(ISBLANK(J38),ISBLANK(J39)),"",IF(M38=M39,"TIE",IF(M38&gt;M39,B39,B38)))))</f>
        <v/>
      </c>
      <c r="P38" s="219"/>
      <c r="Q38" s="252" t="str">
        <f>IF(B39="BYE", B38, IF(ISERROR(I39+P39)=TRUE,"",IF(I39+P39=0,"TIE - HOLD RUNOFF",IF(I39+P39&gt;0,B39,B38))))</f>
        <v>BYE</v>
      </c>
      <c r="R38" s="170" t="str">
        <v/>
      </c>
      <c r="S38" s="170"/>
      <c r="T38" s="272"/>
      <c r="U38" s="170"/>
      <c r="V38"/>
      <c r="W38"/>
      <c r="X38"/>
      <c r="Y38"/>
      <c r="Z38"/>
      <c r="AA38"/>
      <c r="AB38"/>
    </row>
    <row r="39" spans="1:28" ht="25.5" customHeight="1" thickBot="1">
      <c r="A39" s="204">
        <v>22</v>
      </c>
      <c r="B39" s="205" t="str">
        <f>IF(A3&lt;A39,"BYE",IF(ISERROR(VLOOKUP(A39,'Open Quals'!AM12:'Open Quals'!AO111,3,FALSE))=TRUE,"BYE",VLOOKUP(A39,'Open Quals'!AM12:'Open Quals'!AO111,3,FALSE)))</f>
        <v>BYE</v>
      </c>
      <c r="C39" s="327"/>
      <c r="D39" s="90"/>
      <c r="E39" s="90"/>
      <c r="F39" s="229" t="str">
        <v/>
      </c>
      <c r="G39" s="230" t="str">
        <v/>
      </c>
      <c r="H39" s="231" t="str">
        <f>IF(AND(LEFT(C38,1)="D",LEFT(C39,1)="D"),"",IF(OR(C38="DNR",C39="DNR"),"by "&amp;ABS(I39)&amp;" seconds",IF(OR(ISBLANK(C38),ISBLANK(C39),F38=F39),"","by "&amp;ABS(I39)&amp;" seconds")))</f>
        <v/>
      </c>
      <c r="I39" s="219" t="str">
        <f>IF(AND(LEFT(C38,1)="D",LEFT(C39,1)="D"),"0",IF(OR(C38="DNR",C39="DNR"),IF(C38="DNR",1,-1)*'Open Quals'!A8,IF(OR(ISBLANK(C38),ISBLANK(C39)),"",IF(OR(F38="-",F39="-"),IF(F38="-",1,-1)*'Open Quals'!A8,IF(ABS(F38-F39)&gt;'Open Quals'!A9,IF(F38-F39&gt;'Open Quals'!A9,1,-1)*'Open Quals'!A9,ROUND(F38-F39,3))))))</f>
        <v/>
      </c>
      <c r="J39" s="105"/>
      <c r="K39" s="106"/>
      <c r="L39" s="106"/>
      <c r="M39" s="254" t="str">
        <v/>
      </c>
      <c r="N39" s="255" t="str">
        <v/>
      </c>
      <c r="O39" s="256" t="str">
        <f>IF(AND(LEFT(J38,1)="D",LEFT(J39,1)="D"),"",IF(OR(J38="DNR",J39="DNR"),"by "&amp;ABS(P39)&amp;" seconds",IF(OR(ISBLANK(J38),ISBLANK(J39),M38=M39),"","by "&amp;ABS(P39)&amp;" seconds")))</f>
        <v/>
      </c>
      <c r="P39" s="219" t="str">
        <f>IF(AND(LEFT(J38,1)="D",LEFT(J39,1)="D"),"0",IF(OR(J38="DNR",J39="DNR"),IF(J38="DNR",1,-1)*'Open Quals'!A8,IF(OR(ISBLANK(J38),ISBLANK(J39)),"",IF(OR(M38="-",M39="-"),IF(M38="-",1,-1)*'Open Quals'!A8,IF(ABS(M38-M39)&gt;'Open Quals'!A9,IF(M38-M39&gt;'Open Quals'!A9,1,-1)*'Open Quals'!A9,ROUND(M38-M39,3))))))</f>
        <v/>
      </c>
      <c r="Q39" s="257" t="str">
        <f>IF(B39="BYE","(BYE)",IF(ISERROR(I39+P39)=TRUE,"",IF(I39+P39=0,"","by "&amp;ABS(I39+P39)&amp;" seconds")))</f>
        <v>(BYE)</v>
      </c>
      <c r="R39" s="170" t="str">
        <v/>
      </c>
      <c r="S39" s="273" t="str">
        <f>IF(B39="BYE", B39, IF(ISERROR(I39+P39)=TRUE,"",IF(I39+P39&gt;0,B38,B39)))</f>
        <v>BYE</v>
      </c>
      <c r="T39" s="169" t="str">
        <f>IF(ISERROR(VLOOKUP(S39,'Open Quals'!S12:T111,2,FALSE))=TRUE,"",VLOOKUP(S39,'Open Quals'!S12:T111,2,FALSE))</f>
        <v/>
      </c>
      <c r="U39" s="170" t="str">
        <f>IF(ISERROR(VLOOKUP(S39,'Open Quals'!AJ12:AM111,4,FALSE))=TRUE,"",VLOOKUP(S39,'Open Quals'!AJ12:AM111,4,FALSE))</f>
        <v/>
      </c>
      <c r="V39"/>
      <c r="W39"/>
      <c r="X39"/>
      <c r="Y39"/>
      <c r="Z39"/>
      <c r="AA39"/>
      <c r="AB39"/>
    </row>
    <row r="40" spans="1:28" ht="24" thickTop="1">
      <c r="C40" s="91"/>
      <c r="D40" s="91"/>
      <c r="E40" s="91"/>
      <c r="F40" s="232"/>
      <c r="G40" s="232"/>
      <c r="H40" s="233"/>
      <c r="I40" s="219"/>
      <c r="J40" s="107"/>
      <c r="K40" s="91"/>
      <c r="L40" s="91"/>
      <c r="M40" s="258"/>
      <c r="N40" s="232"/>
      <c r="O40" s="233"/>
      <c r="P40" s="219"/>
      <c r="Q40" s="233"/>
      <c r="R40" s="170"/>
      <c r="S40" s="273"/>
      <c r="T40" s="274"/>
      <c r="U40" s="273"/>
    </row>
    <row r="41" spans="1:28">
      <c r="C41" s="92"/>
      <c r="D41" s="91"/>
      <c r="E41" s="91"/>
      <c r="F41" s="232"/>
      <c r="G41" s="232"/>
      <c r="H41" s="233"/>
      <c r="I41" s="219"/>
      <c r="J41" s="107"/>
      <c r="K41" s="91"/>
      <c r="L41" s="91"/>
      <c r="M41" s="232"/>
      <c r="N41" s="232"/>
      <c r="O41" s="233"/>
      <c r="P41" s="219"/>
      <c r="Q41" s="233"/>
      <c r="R41" s="170"/>
      <c r="S41" s="273"/>
      <c r="T41" s="274"/>
      <c r="U41" s="273"/>
    </row>
    <row r="42" spans="1:28" ht="24" thickBot="1">
      <c r="B42" s="1" t="s">
        <v>22</v>
      </c>
      <c r="C42" s="92"/>
      <c r="D42" s="91"/>
      <c r="E42" s="91"/>
      <c r="F42" s="232"/>
      <c r="G42" s="232"/>
      <c r="H42" s="233"/>
      <c r="I42" s="219"/>
      <c r="J42" s="107"/>
      <c r="K42" s="91"/>
      <c r="L42" s="91"/>
      <c r="M42" s="232"/>
      <c r="N42" s="232"/>
      <c r="O42" s="233"/>
      <c r="P42" s="219"/>
      <c r="Q42" s="233"/>
      <c r="R42" s="170"/>
      <c r="S42" s="273"/>
      <c r="T42" s="274"/>
      <c r="U42" s="273"/>
    </row>
    <row r="43" spans="1:28" ht="25.5" customHeight="1" thickTop="1">
      <c r="A43" s="198">
        <f>IF(Q8=B8, A8, A9)</f>
        <v>1</v>
      </c>
      <c r="B43" s="199" t="str">
        <f>IF(A3&gt;16,IF(Q8="TIE - HOLD RUNOFF","",Q8),IF(A3&lt;16,"BYE",IF(ISERROR(VLOOKUP(A43,'Open Quals'!AM12:'Open Quals'!AO111,3,FALSE))=TRUE,"BYE",VLOOKUP(A43,'Open Quals'!AM12:'Open Quals'!AO111,3,FALSE))))</f>
        <v>BYE</v>
      </c>
      <c r="C43" s="93"/>
      <c r="D43" s="94"/>
      <c r="E43" s="94"/>
      <c r="F43" s="65" t="str">
        <f t="array" ref="F43:F58">IF(LEFT(C43:C58,1)="D","-",IF(D43:D58&gt;'Open Quals'!A6,"-",IF(C43:C58&gt;0,C43:C58+D43:D58*'Open Quals'!A5+E43:E58*'Open Quals'!A7,"")))</f>
        <v/>
      </c>
      <c r="G43" s="217" t="str">
        <f t="array" ref="G43:G58">IF(F43:F58="","",IF(F43:F58="-","",RANK(F43:F58,F43:F58,1)))</f>
        <v/>
      </c>
      <c r="H43" s="218" t="str">
        <f>IF(AND(LEFT(C43,1)="D",LEFT(C44,1)="D"),"",IF(OR(C43="DNR",C44="DNR"),IF(C43="DNR",B44,B43),IF(OR(ISBLANK(C43),ISBLANK(C44)),"",IF(F43=F44,"TIE",IF(F43&gt;F44,B44,B43)))))</f>
        <v/>
      </c>
      <c r="I43" s="234"/>
      <c r="J43" s="98"/>
      <c r="K43" s="99"/>
      <c r="L43" s="99"/>
      <c r="M43" s="241" t="str">
        <f t="array" ref="M43:M58">IF(LEFT(J43:J58,1)="D","-",IF(K43:K58&gt;'Open Quals'!A6,"-",IF(J43:J58&gt;0,J43:J58+K43:K58*'Open Quals'!A5+L43:L58*'Open Quals'!A7,"")))</f>
        <v/>
      </c>
      <c r="N43" s="242" t="str">
        <f t="array" ref="N43:N58">IF(M43:M58="","",IF(M43:M58="-","",RANK(M43:M58,M43:M58,1)))</f>
        <v/>
      </c>
      <c r="O43" s="243" t="str">
        <f>IF(AND(LEFT(J43,1)="D",LEFT(J44,1)="D"),"",IF(OR(J43="DNR",J44="DNR"),IF(J43="DNR",B44,B43),IF(OR(ISBLANK(J43),ISBLANK(J44)),"",IF(M43=M44,"TIE",IF(M43&gt;M44,B44,B43)))))</f>
        <v/>
      </c>
      <c r="P43" s="234"/>
      <c r="Q43" s="244" t="str">
        <f>IF(B44="BYE", B43, IF(ISERROR(I44+P44)=TRUE,"",IF(I44+P44=0,"TIE - HOLD RUNOFF",IF(I44+P44&gt;0,B44,B43))))</f>
        <v>BYE</v>
      </c>
      <c r="R43" s="170"/>
      <c r="S43" s="273"/>
      <c r="T43" s="169"/>
      <c r="U43" s="273"/>
    </row>
    <row r="44" spans="1:28" ht="25.5" customHeight="1" thickBot="1">
      <c r="A44" s="206">
        <f>IF(Q10=B10, A10, A11)</f>
        <v>16</v>
      </c>
      <c r="B44" s="207" t="str">
        <f>IF(A3&gt;16,IF(Q10="TIE - HOLD RUNOFF","",Q10),IF(A3&lt;16,"BYE",IF(ISERROR(VLOOKUP(A44,'Open Quals'!AM12:'Open Quals'!AO111,3,FALSE))=TRUE,"BYE",VLOOKUP(A44,'Open Quals'!AM12:'Open Quals'!AO111,3,FALSE))))</f>
        <v>BYE</v>
      </c>
      <c r="C44" s="83"/>
      <c r="D44" s="84"/>
      <c r="E44" s="97"/>
      <c r="F44" s="220" t="str">
        <v/>
      </c>
      <c r="G44" s="221" t="str">
        <v/>
      </c>
      <c r="H44" s="228" t="str">
        <f>IF(AND(LEFT(C43,1)="D",LEFT(C44,1)="D"),"",IF(OR(C43="DNR",C44="DNR"),"by "&amp;ABS(I44)&amp;" seconds",IF(OR(ISBLANK(C43),ISBLANK(C44),F43=F44),"","by "&amp;ABS(I44)&amp;" seconds")))</f>
        <v/>
      </c>
      <c r="I44" s="219" t="str">
        <f>IF(AND(LEFT(C43,1)="D",LEFT(C44,1)="D"),"0",IF(OR(C43="DNR",C44="DNR"),IF(C43="DNR",1,-1)*'Open Quals'!A8,IF(OR(ISBLANK(C43),ISBLANK(C44)),"",IF(OR(F43="-",F44="-"),IF(F43="-",1,-1)*'Open Quals'!A8,IF(ABS(F43-F44)&gt;'Open Quals'!A9,IF(F43-F44&gt;'Open Quals'!A9,1,-1)*'Open Quals'!A9,ROUND(F43-F44,3))))))</f>
        <v/>
      </c>
      <c r="J44" s="100"/>
      <c r="K44" s="101"/>
      <c r="L44" s="101"/>
      <c r="M44" s="253" t="str">
        <v/>
      </c>
      <c r="N44" s="246" t="str">
        <v/>
      </c>
      <c r="O44" s="247" t="str">
        <f>IF(AND(LEFT(J43,1)="D",LEFT(J44,1)="D"),"",IF(OR(J43="DNR",J44="DNR"),"by "&amp;ABS(P44)&amp;" seconds",IF(OR(ISBLANK(J43),ISBLANK(J44),M43=M44),"","by "&amp;ABS(P44)&amp;" seconds")))</f>
        <v/>
      </c>
      <c r="P44" s="219" t="str">
        <f>IF(AND(LEFT(J43,1)="D",LEFT(J44,1)="D"),"0",IF(OR(J43="DNR",J44="DNR"),IF(J43="DNR",1,-1)*'Open Quals'!A8,IF(OR(ISBLANK(J43),ISBLANK(J44)),"",IF(OR(M43="-",M44="-"),IF(M43="-",1,-1)*'Open Quals'!A8,IF(ABS(M43-M44)&gt;'Open Quals'!A9,IF(M43-M44&gt;'Open Quals'!A9,1,-1)*'Open Quals'!A9,ROUND(M43-M44,3))))))</f>
        <v/>
      </c>
      <c r="Q44" s="248" t="str">
        <f>IF(B44="BYE","(BYE)",IF(ISERROR(I44+P44)=TRUE,"",IF(I44+P44=0,"","by "&amp;ABS(I44+P44)&amp;" seconds")))</f>
        <v>(BYE)</v>
      </c>
      <c r="R44" s="170" t="str">
        <f t="array" ref="R44:R58">IF(U44:U58="","",IF(ISERROR(U44:U58)=TRUE,"",8+RANK(U44:U58,U44:U58,1)))</f>
        <v/>
      </c>
      <c r="S44" s="273" t="str">
        <f>IF(B44="BYE", B44, IF(ISERROR(I44+P44)=TRUE,"",IF(I44+P44&gt;0,B43,B44)))</f>
        <v>BYE</v>
      </c>
      <c r="T44" s="169" t="str">
        <f>IF(ISERROR(VLOOKUP(S44,'Open Quals'!S12:T111,2,FALSE))=TRUE,"",VLOOKUP(S44,'Open Quals'!S12:T111,2,FALSE))</f>
        <v/>
      </c>
      <c r="U44" s="171" t="str">
        <f>IF(ISERROR(VLOOKUP(S44,'Open Quals'!AJ12:AM111,4,FALSE))=TRUE,"",VLOOKUP(S44,'Open Quals'!AJ12:AM111,4,FALSE))</f>
        <v/>
      </c>
    </row>
    <row r="45" spans="1:28" ht="25.5" customHeight="1">
      <c r="A45" s="208">
        <f>IF(Q12=B12, A12, A13)</f>
        <v>8</v>
      </c>
      <c r="B45" s="209" t="str">
        <f>IF(A3&gt;16,IF(Q12="TIE - HOLD RUNOFF","",Q12),IF(A3&lt;16,"BYE",IF(ISERROR(VLOOKUP(A45,'Open Quals'!AM12:'Open Quals'!AO111,3,FALSE))=TRUE,"BYE",VLOOKUP(A45,'Open Quals'!AM12:'Open Quals'!AO111,3,FALSE))))</f>
        <v>BYE</v>
      </c>
      <c r="C45" s="87"/>
      <c r="D45" s="88"/>
      <c r="E45" s="88"/>
      <c r="F45" s="223" t="str">
        <v/>
      </c>
      <c r="G45" s="224" t="str">
        <v/>
      </c>
      <c r="H45" s="225" t="str">
        <f>IF(AND(LEFT(C45,1)="D",LEFT(C46,1)="D"),"",IF(OR(C45="DNR",C46="DNR"),IF(C45="DNR",B46,B45),IF(OR(ISBLANK(C45),ISBLANK(C46)),"",IF(F45=F46,"TIE",IF(F45&gt;F46,B46,B45)))))</f>
        <v/>
      </c>
      <c r="I45" s="234"/>
      <c r="J45" s="102"/>
      <c r="K45" s="103"/>
      <c r="L45" s="312"/>
      <c r="M45" s="259" t="str">
        <v/>
      </c>
      <c r="N45" s="250" t="str">
        <v/>
      </c>
      <c r="O45" s="251" t="str">
        <f>IF(AND(LEFT(J45,1)="D",LEFT(J46,1)="D"),"",IF(OR(J45="DNR",J46="DNR"),IF(J45="DNR",B46,B45),IF(OR(ISBLANK(J45),ISBLANK(J46)),"",IF(M45=M46,"TIE",IF(M45&gt;M46,B46,B45)))))</f>
        <v/>
      </c>
      <c r="P45" s="234"/>
      <c r="Q45" s="252" t="str">
        <f>IF(B46="BYE", B45, IF(ISERROR(I46+P46)=TRUE,"",IF(I46+P46=0,"TIE - HOLD RUNOFF",IF(I46+P46&gt;0,B46,B45))))</f>
        <v>BYE</v>
      </c>
      <c r="R45" s="170" t="str">
        <v/>
      </c>
      <c r="S45" s="273"/>
      <c r="T45" s="169"/>
      <c r="U45" s="171"/>
    </row>
    <row r="46" spans="1:28" ht="25.5" customHeight="1" thickBot="1">
      <c r="A46" s="210">
        <f>IF(Q14=B14, A14, A15)</f>
        <v>9</v>
      </c>
      <c r="B46" s="207" t="str">
        <f>IF(A3&gt;16,IF(Q14="TIE - HOLD RUNOFF","",Q14),IF(A3&lt;16,"BYE",IF(ISERROR(VLOOKUP(A46,'Open Quals'!AM12:'Open Quals'!AO111,3,FALSE))=TRUE,"BYE",VLOOKUP(A46,'Open Quals'!AM12:'Open Quals'!AO111,3,FALSE))))</f>
        <v>BYE</v>
      </c>
      <c r="C46" s="83"/>
      <c r="D46" s="84"/>
      <c r="E46" s="84"/>
      <c r="F46" s="227" t="str">
        <v/>
      </c>
      <c r="G46" s="221" t="str">
        <v/>
      </c>
      <c r="H46" s="228" t="str">
        <f>IF(AND(LEFT(C45,1)="D",LEFT(C46,1)="D"),"",IF(OR(C45="DNR",C46="DNR"),"by "&amp;ABS(I46)&amp;" seconds",IF(OR(ISBLANK(C45),ISBLANK(C46),F45=F46),"","by "&amp;ABS(I46)&amp;" seconds")))</f>
        <v/>
      </c>
      <c r="I46" s="219" t="str">
        <f>IF(AND(LEFT(C45,1)="D",LEFT(C46,1)="D"),"0",IF(OR(C45="DNR",C46="DNR"),IF(C45="DNR",1,-1)*'Open Quals'!A8,IF(OR(ISBLANK(C45),ISBLANK(C46)),"",IF(OR(F45="-",F46="-"),IF(F45="-",1,-1)*'Open Quals'!A8,IF(ABS(F45-F46)&gt;'Open Quals'!A9,IF(F45-F46&gt;'Open Quals'!A9,1,-1)*'Open Quals'!A9,ROUND(F45-F46,3))))))</f>
        <v/>
      </c>
      <c r="J46" s="100"/>
      <c r="K46" s="101"/>
      <c r="L46" s="101"/>
      <c r="M46" s="253" t="str">
        <v/>
      </c>
      <c r="N46" s="246" t="str">
        <v/>
      </c>
      <c r="O46" s="247" t="str">
        <f>IF(AND(LEFT(J45,1)="D",LEFT(J46,1)="D"),"",IF(OR(J45="DNR",J46="DNR"),"by "&amp;ABS(P46)&amp;" seconds",IF(OR(ISBLANK(J45),ISBLANK(J46),M45=M46),"","by "&amp;ABS(P46)&amp;" seconds")))</f>
        <v/>
      </c>
      <c r="P46" s="219" t="str">
        <f>IF(AND(LEFT(J45,1)="D",LEFT(J46,1)="D"),"0",IF(OR(J45="DNR",J46="DNR"),IF(J45="DNR",1,-1)*'Open Quals'!A8,IF(OR(ISBLANK(J45),ISBLANK(J46)),"",IF(OR(M45="-",M46="-"),IF(M45="-",1,-1)*'Open Quals'!A8,IF(ABS(M45-M46)&gt;'Open Quals'!A9,IF(M45-M46&gt;'Open Quals'!A9,1,-1)*'Open Quals'!A9,ROUND(M45-M46,3))))))</f>
        <v/>
      </c>
      <c r="Q46" s="248" t="str">
        <f>IF(B46="BYE","(BYE)",IF(ISERROR(I46+P46)=TRUE,"",IF(I46+P46=0,"","by "&amp;ABS(I46+P46)&amp;" seconds")))</f>
        <v>(BYE)</v>
      </c>
      <c r="R46" s="170" t="str">
        <v/>
      </c>
      <c r="S46" s="273" t="str">
        <f>IF(B46="BYE", B46, IF(ISERROR(I46+P46)=TRUE,"",IF(I46+P46&gt;0,B45,B46)))</f>
        <v>BYE</v>
      </c>
      <c r="T46" s="169" t="str">
        <f>IF(ISERROR(VLOOKUP(S46,'Open Quals'!S12:T111,2,FALSE))=TRUE,"",VLOOKUP(S46,'Open Quals'!S12:T111,2,FALSE))</f>
        <v/>
      </c>
      <c r="U46" s="171" t="str">
        <f>IF(ISERROR(VLOOKUP(S46,'Open Quals'!AJ12:AM111,4,FALSE))=TRUE,"",VLOOKUP(S46,'Open Quals'!AJ12:AM111,4,FALSE))</f>
        <v/>
      </c>
    </row>
    <row r="47" spans="1:28" ht="25.5" customHeight="1">
      <c r="A47" s="208">
        <f>IF(Q16=B16, A16, A17)</f>
        <v>4</v>
      </c>
      <c r="B47" s="209" t="str">
        <f>IF(A3&gt;16,IF(Q16="TIE - HOLD RUNOFF","",Q16),IF(A3&lt;16,"BYE",IF(ISERROR(VLOOKUP(A47,'Open Quals'!AM12:'Open Quals'!AO111,3,FALSE))=TRUE,"BYE",VLOOKUP(A47,'Open Quals'!AM12:'Open Quals'!AO111,3,FALSE))))</f>
        <v>BYE</v>
      </c>
      <c r="C47" s="87"/>
      <c r="D47" s="88"/>
      <c r="E47" s="88"/>
      <c r="F47" s="223" t="str">
        <v/>
      </c>
      <c r="G47" s="224" t="str">
        <v/>
      </c>
      <c r="H47" s="225" t="str">
        <f>IF(AND(LEFT(C47,1)="D",LEFT(C48,1)="D"),"",IF(OR(C47="DNR",C48="DNR"),IF(C47="DNR",B48,B47),IF(OR(ISBLANK(C47),ISBLANK(C48)),"",IF(F47=F48,"TIE",IF(F47&gt;F48,B48,B47)))))</f>
        <v/>
      </c>
      <c r="I47" s="234"/>
      <c r="J47" s="102"/>
      <c r="K47" s="103"/>
      <c r="L47" s="312"/>
      <c r="M47" s="259" t="str">
        <v/>
      </c>
      <c r="N47" s="250" t="str">
        <v/>
      </c>
      <c r="O47" s="251" t="str">
        <f>IF(AND(LEFT(J47,1)="D",LEFT(J48,1)="D"),"",IF(OR(J47="DNR",J48="DNR"),IF(J47="DNR",B48,B47),IF(OR(ISBLANK(J47),ISBLANK(J48)),"",IF(M47=M48,"TIE",IF(M47&gt;M48,B48,B47)))))</f>
        <v/>
      </c>
      <c r="P47" s="234"/>
      <c r="Q47" s="252" t="str">
        <f>IF(B48="BYE", B47, IF(ISERROR(I48+P48)=TRUE,"",IF(I48+P48=0,"TIE - HOLD RUNOFF",IF(I48+P48&gt;0,B48,B47))))</f>
        <v>BYE</v>
      </c>
      <c r="R47" s="170" t="str">
        <v/>
      </c>
      <c r="S47" s="273"/>
      <c r="T47" s="169"/>
      <c r="U47" s="273"/>
    </row>
    <row r="48" spans="1:28" ht="25.5" customHeight="1" thickBot="1">
      <c r="A48" s="206">
        <f>IF(Q18=B18, A18, A19)</f>
        <v>13</v>
      </c>
      <c r="B48" s="211" t="str">
        <f>IF(A3&gt;16,IF(Q18="TIE - HOLD RUNOFF","",Q18),IF(A3&lt;16,"BYE",IF(ISERROR(VLOOKUP(A48,'Open Quals'!AM12:'Open Quals'!AO111,3,FALSE))=TRUE,"BYE",VLOOKUP(A48,'Open Quals'!AM12:'Open Quals'!AO111,3,FALSE))))</f>
        <v>BYE</v>
      </c>
      <c r="C48" s="83"/>
      <c r="D48" s="84"/>
      <c r="E48" s="84"/>
      <c r="F48" s="227" t="str">
        <v/>
      </c>
      <c r="G48" s="221" t="str">
        <v/>
      </c>
      <c r="H48" s="228" t="str">
        <f>IF(AND(LEFT(C47,1)="D",LEFT(C48,1)="D"),"",IF(OR(C47="DNR",C48="DNR"),"by "&amp;ABS(I48)&amp;" seconds",IF(OR(ISBLANK(C47),ISBLANK(C48),F47=F48),"","by "&amp;ABS(I48)&amp;" seconds")))</f>
        <v/>
      </c>
      <c r="I48" s="219" t="str">
        <f>IF(AND(LEFT(C47,1)="D",LEFT(C48,1)="D"),"0",IF(OR(C47="DNR",C48="DNR"),IF(C47="DNR",1,-1)*'Open Quals'!A8,IF(OR(ISBLANK(C47),ISBLANK(C48)),"",IF(OR(F47="-",F48="-"),IF(F47="-",1,-1)*'Open Quals'!A8,IF(ABS(F47-F48)&gt;'Open Quals'!A9,IF(F47-F48&gt;'Open Quals'!A9,1,-1)*'Open Quals'!A9,ROUND(F47-F48,3))))))</f>
        <v/>
      </c>
      <c r="J48" s="100"/>
      <c r="K48" s="101"/>
      <c r="L48" s="101"/>
      <c r="M48" s="253" t="str">
        <v/>
      </c>
      <c r="N48" s="246" t="str">
        <v/>
      </c>
      <c r="O48" s="247" t="str">
        <f>IF(AND(LEFT(J47,1)="D",LEFT(J48,1)="D"),"",IF(OR(J47="DNR",J48="DNR"),"by "&amp;ABS(P48)&amp;" seconds",IF(OR(ISBLANK(J47),ISBLANK(J48),M47=M48),"","by "&amp;ABS(P48)&amp;" seconds")))</f>
        <v/>
      </c>
      <c r="P48" s="219" t="str">
        <f>IF(AND(LEFT(J47,1)="D",LEFT(J48,1)="D"),"0",IF(OR(J47="DNR",J48="DNR"),IF(J47="DNR",1,-1)*'Open Quals'!A8,IF(OR(ISBLANK(J47),ISBLANK(J48)),"",IF(OR(M47="-",M48="-"),IF(M47="-",1,-1)*'Open Quals'!A8,IF(ABS(M47-M48)&gt;'Open Quals'!A9,IF(M47-M48&gt;'Open Quals'!A9,1,-1)*'Open Quals'!A9,ROUND(M47-M48,3))))))</f>
        <v/>
      </c>
      <c r="Q48" s="248" t="str">
        <f>IF(B48="BYE","(BYE)",IF(ISERROR(I48+P48)=TRUE,"",IF(I48+P48=0,"","by "&amp;ABS(I48+P48)&amp;" seconds")))</f>
        <v>(BYE)</v>
      </c>
      <c r="R48" s="170" t="str">
        <v/>
      </c>
      <c r="S48" s="273" t="str">
        <f>IF(B48="BYE", B48, IF(ISERROR(I48+P48)=TRUE,"",IF(I48+P48&gt;0,B47,B48)))</f>
        <v>BYE</v>
      </c>
      <c r="T48" s="169" t="str">
        <f>IF(ISERROR(VLOOKUP(S48,'Open Quals'!S12:T111,2,FALSE))=TRUE,"",VLOOKUP(S48,'Open Quals'!S12:T111,2,FALSE))</f>
        <v/>
      </c>
      <c r="U48" s="171" t="str">
        <f>IF(ISERROR(VLOOKUP(S48,'Open Quals'!AJ12:AM111,4,FALSE))=TRUE,"",VLOOKUP(S48,'Open Quals'!AJ12:AM111,4,FALSE))</f>
        <v/>
      </c>
    </row>
    <row r="49" spans="1:21" ht="25.5" customHeight="1">
      <c r="A49" s="208">
        <f>IF(Q20=B20, A20, A21)</f>
        <v>5</v>
      </c>
      <c r="B49" s="209" t="str">
        <f>IF(A3&gt;16,IF(Q20="TIE - HOLD RUNOFF","",Q20),IF(A3&lt;16,"BYE",IF(ISERROR(VLOOKUP(A49,'Open Quals'!AM12:'Open Quals'!AO111,3,FALSE))=TRUE,"BYE",VLOOKUP(A49,'Open Quals'!AM12:'Open Quals'!AO111,3,FALSE))))</f>
        <v>BYE</v>
      </c>
      <c r="C49" s="87"/>
      <c r="D49" s="88"/>
      <c r="E49" s="88"/>
      <c r="F49" s="223" t="str">
        <v/>
      </c>
      <c r="G49" s="224" t="str">
        <v/>
      </c>
      <c r="H49" s="225" t="str">
        <f>IF(AND(LEFT(C49,1)="D",LEFT(C50,1)="D"),"",IF(OR(C49="DNR",C50="DNR"),IF(C49="DNR",B50,B49),IF(OR(ISBLANK(C49),ISBLANK(C50)),"",IF(F49=F50,"TIE",IF(F49&gt;F50,B50,B49)))))</f>
        <v/>
      </c>
      <c r="I49" s="169"/>
      <c r="J49" s="102"/>
      <c r="K49" s="103"/>
      <c r="L49" s="312"/>
      <c r="M49" s="259" t="str">
        <v/>
      </c>
      <c r="N49" s="250" t="str">
        <v/>
      </c>
      <c r="O49" s="251" t="str">
        <f>IF(AND(LEFT(J49,1)="D",LEFT(J50,1)="D"),"",IF(OR(J49="DNR",J50="DNR"),IF(J49="DNR",B50,B49),IF(OR(ISBLANK(J49),ISBLANK(J50)),"",IF(M49=M50,"TIE",IF(M49&gt;M50,B50,B49)))))</f>
        <v/>
      </c>
      <c r="P49" s="169"/>
      <c r="Q49" s="252" t="str">
        <f>IF(B50="BYE", B49, IF(ISERROR(I50+P50)=TRUE,"",IF(I50+P50=0,"TIE - HOLD RUNOFF",IF(I50+P50&gt;0,B50,B49))))</f>
        <v>BYE</v>
      </c>
      <c r="R49" s="170" t="str">
        <v/>
      </c>
      <c r="S49" s="273"/>
      <c r="T49" s="169"/>
      <c r="U49" s="171"/>
    </row>
    <row r="50" spans="1:21" ht="25.5" customHeight="1" thickBot="1">
      <c r="A50" s="206">
        <f>IF(Q22=B22, A22, A23)</f>
        <v>12</v>
      </c>
      <c r="B50" s="211" t="str">
        <f>IF(A3&gt;16,IF(Q22="TIE - HOLD RUNOFF","",Q22),IF(A3&lt;16,"BYE",IF(ISERROR(VLOOKUP(A50,'Open Quals'!AM12:'Open Quals'!AO111,3,FALSE))=TRUE,"BYE",VLOOKUP(A50,'Open Quals'!AM12:'Open Quals'!AO111,3,FALSE))))</f>
        <v>BYE</v>
      </c>
      <c r="C50" s="83"/>
      <c r="D50" s="84"/>
      <c r="E50" s="84"/>
      <c r="F50" s="227" t="str">
        <v/>
      </c>
      <c r="G50" s="221" t="str">
        <v/>
      </c>
      <c r="H50" s="228" t="str">
        <f>IF(AND(LEFT(C49,1)="D",LEFT(C50,1)="D"),"",IF(OR(C49="DNR",C50="DNR"),"by "&amp;ABS(I50)&amp;" seconds",IF(OR(ISBLANK(C49),ISBLANK(C50),F49=F50),"","by "&amp;ABS(I50)&amp;" seconds")))</f>
        <v/>
      </c>
      <c r="I50" s="219" t="str">
        <f>IF(AND(LEFT(C49,1)="D",LEFT(C50,1)="D"),"0",IF(OR(C49="DNR",C50="DNR"),IF(C49="DNR",1,-1)*'Open Quals'!A8,IF(OR(ISBLANK(C49),ISBLANK(C50)),"",IF(OR(F49="-",F50="-"),IF(F49="-",1,-1)*'Open Quals'!A8,IF(ABS(F49-F50)&gt;'Open Quals'!A9,IF(F49-F50&gt;'Open Quals'!A9,1,-1)*'Open Quals'!A9,ROUND(F49-F50,3))))))</f>
        <v/>
      </c>
      <c r="J50" s="100"/>
      <c r="K50" s="101"/>
      <c r="L50" s="101"/>
      <c r="M50" s="253" t="str">
        <v/>
      </c>
      <c r="N50" s="246" t="str">
        <v/>
      </c>
      <c r="O50" s="247" t="str">
        <f>IF(AND(LEFT(J49,1)="D",LEFT(J50,1)="D"),"",IF(OR(J49="DNR",J50="DNR"),"by "&amp;ABS(P50)&amp;" seconds",IF(OR(ISBLANK(J49),ISBLANK(J50),M49=M50),"","by "&amp;ABS(P50)&amp;" seconds")))</f>
        <v/>
      </c>
      <c r="P50" s="219" t="str">
        <f>IF(AND(LEFT(J49,1)="D",LEFT(J50,1)="D"),"0",IF(OR(J49="DNR",J50="DNR"),IF(J49="DNR",1,-1)*'Open Quals'!A8,IF(OR(ISBLANK(J49),ISBLANK(J50)),"",IF(OR(M49="-",M50="-"),IF(M49="-",1,-1)*'Open Quals'!A8,IF(ABS(M49-M50)&gt;'Open Quals'!A9,IF(M49-M50&gt;'Open Quals'!A9,1,-1)*'Open Quals'!A9,ROUND(M49-M50,3))))))</f>
        <v/>
      </c>
      <c r="Q50" s="248" t="str">
        <f>IF(B50="BYE","(BYE)",IF(ISERROR(I50+P50)=TRUE,"",IF(I50+P50=0,"","by "&amp;ABS(I50+P50)&amp;" seconds")))</f>
        <v>(BYE)</v>
      </c>
      <c r="R50" s="170" t="str">
        <v/>
      </c>
      <c r="S50" s="273" t="str">
        <f>IF(B50="BYE", B50, IF(ISERROR(I50+P50)=TRUE,"",IF(I50+P50&gt;0,B49,B50)))</f>
        <v>BYE</v>
      </c>
      <c r="T50" s="169" t="str">
        <f>IF(ISERROR(VLOOKUP(S50,'Open Quals'!S12:T111,2,FALSE))=TRUE,"",VLOOKUP(S50,'Open Quals'!S12:T111,2,FALSE))</f>
        <v/>
      </c>
      <c r="U50" s="171" t="str">
        <f>IF(ISERROR(VLOOKUP(S50,'Open Quals'!AJ12:AM111,4,FALSE))=TRUE,"",VLOOKUP(S50,'Open Quals'!AJ12:AM111,4,FALSE))</f>
        <v/>
      </c>
    </row>
    <row r="51" spans="1:21" ht="25.5" customHeight="1">
      <c r="A51" s="208">
        <f>IF(Q24=B24, A24, A25)</f>
        <v>2</v>
      </c>
      <c r="B51" s="209" t="str">
        <f>IF(A3&gt;16,IF(Q24="TIE - HOLD RUNOFF","",Q24),IF(A3&lt;16,"BYE",IF(ISERROR(VLOOKUP(A51,'Open Quals'!AM12:'Open Quals'!AO111,3,FALSE))=TRUE,"BYE",VLOOKUP(A51,'Open Quals'!AM12:'Open Quals'!AO111,3,FALSE))))</f>
        <v>BYE</v>
      </c>
      <c r="C51" s="87"/>
      <c r="D51" s="88"/>
      <c r="E51" s="88"/>
      <c r="F51" s="223" t="str">
        <v/>
      </c>
      <c r="G51" s="224" t="str">
        <v/>
      </c>
      <c r="H51" s="225" t="str">
        <f>IF(AND(LEFT(C51,1)="D",LEFT(C52,1)="D"),"",IF(OR(C51="DNR",C52="DNR"),IF(C51="DNR",B52,B51),IF(OR(ISBLANK(C51),ISBLANK(C52)),"",IF(F51=F52,"TIE",IF(F51&gt;F52,B52,B51)))))</f>
        <v/>
      </c>
      <c r="I51" s="169"/>
      <c r="J51" s="102"/>
      <c r="K51" s="103"/>
      <c r="L51" s="312"/>
      <c r="M51" s="259" t="str">
        <v/>
      </c>
      <c r="N51" s="250" t="str">
        <v/>
      </c>
      <c r="O51" s="251" t="str">
        <f>IF(AND(LEFT(J51,1)="D",LEFT(J52,1)="D"),"",IF(OR(J51="DNR",J52="DNR"),IF(J51="DNR",B52,B51),IF(OR(ISBLANK(J51),ISBLANK(J52)),"",IF(M51=M52,"TIE",IF(M51&gt;M52,B52,B51)))))</f>
        <v/>
      </c>
      <c r="P51" s="169"/>
      <c r="Q51" s="252" t="str">
        <f>IF(B52="BYE", B51, IF(ISERROR(I52+P52)=TRUE,"",IF(I52+P52=0,"TIE - HOLD RUNOFF",IF(I52+P52&gt;0,B52,B51))))</f>
        <v>BYE</v>
      </c>
      <c r="R51" s="170" t="str">
        <v/>
      </c>
      <c r="S51" s="273"/>
      <c r="T51" s="169"/>
      <c r="U51" s="171"/>
    </row>
    <row r="52" spans="1:21" ht="25.5" customHeight="1" thickBot="1">
      <c r="A52" s="206">
        <f>IF(Q26=B26, A26, A27)</f>
        <v>15</v>
      </c>
      <c r="B52" s="211" t="str">
        <f>IF(A3&gt;16,IF(Q26="TIE - HOLD RUNOFF","",Q26),IF(A3&lt;16,"BYE",IF(ISERROR(VLOOKUP(A52,'Open Quals'!AM12:'Open Quals'!AO111,3,FALSE))=TRUE,"BYE",VLOOKUP(A52,'Open Quals'!AM12:'Open Quals'!AO111,3,FALSE))))</f>
        <v>BYE</v>
      </c>
      <c r="C52" s="83"/>
      <c r="D52" s="84"/>
      <c r="E52" s="84"/>
      <c r="F52" s="227" t="str">
        <v/>
      </c>
      <c r="G52" s="221" t="str">
        <v/>
      </c>
      <c r="H52" s="228" t="str">
        <f>IF(AND(LEFT(C51,1)="D",LEFT(C52,1)="D"),"",IF(OR(C51="DNR",C52="DNR"),"by "&amp;ABS(I52)&amp;" seconds",IF(OR(ISBLANK(C51),ISBLANK(C52),F51=F52),"","by "&amp;ABS(I52)&amp;" seconds")))</f>
        <v/>
      </c>
      <c r="I52" s="219" t="str">
        <f>IF(AND(LEFT(C51,1)="D",LEFT(C52,1)="D"),"0",IF(OR(C51="DNR",C52="DNR"),IF(C51="DNR",1,-1)*'Open Quals'!A8,IF(OR(ISBLANK(C51),ISBLANK(C52)),"",IF(OR(F51="-",F52="-"),IF(F51="-",1,-1)*'Open Quals'!A8,IF(ABS(F51-F52)&gt;'Open Quals'!A9,IF(F51-F52&gt;'Open Quals'!A9,1,-1)*'Open Quals'!A9,ROUND(F51-F52,3))))))</f>
        <v/>
      </c>
      <c r="J52" s="100"/>
      <c r="K52" s="101"/>
      <c r="L52" s="101"/>
      <c r="M52" s="253" t="str">
        <v/>
      </c>
      <c r="N52" s="246" t="str">
        <v/>
      </c>
      <c r="O52" s="247" t="str">
        <f>IF(AND(LEFT(J51,1)="D",LEFT(J52,1)="D"),"",IF(OR(J51="DNR",J52="DNR"),"by "&amp;ABS(P52)&amp;" seconds",IF(OR(ISBLANK(J51),ISBLANK(J52),M51=M52),"","by "&amp;ABS(P52)&amp;" seconds")))</f>
        <v/>
      </c>
      <c r="P52" s="219" t="str">
        <f>IF(AND(LEFT(J51,1)="D",LEFT(J52,1)="D"),"0",IF(OR(J51="DNR",J52="DNR"),IF(J51="DNR",1,-1)*'Open Quals'!A8,IF(OR(ISBLANK(J51),ISBLANK(J52)),"",IF(OR(M51="-",M52="-"),IF(M51="-",1,-1)*'Open Quals'!A8,IF(ABS(M51-M52)&gt;'Open Quals'!A9,IF(M51-M52&gt;'Open Quals'!A9,1,-1)*'Open Quals'!A9,ROUND(M51-M52,3))))))</f>
        <v/>
      </c>
      <c r="Q52" s="248" t="str">
        <f>IF(B52="BYE","(BYE)",IF(ISERROR(I52+P52)=TRUE,"",IF(I52+P52=0,"","by "&amp;ABS(I52+P52)&amp;" seconds")))</f>
        <v>(BYE)</v>
      </c>
      <c r="R52" s="170" t="str">
        <v/>
      </c>
      <c r="S52" s="273" t="str">
        <f>IF(B52="BYE", B52, IF(ISERROR(I52+P52)=TRUE,"",IF(I52+P52&gt;0,B51,B52)))</f>
        <v>BYE</v>
      </c>
      <c r="T52" s="169" t="str">
        <f>IF(ISERROR(VLOOKUP(S52,'Open Quals'!S12:T111,2,FALSE))=TRUE,"",VLOOKUP(S52,'Open Quals'!S12:T111,2,FALSE))</f>
        <v/>
      </c>
      <c r="U52" s="171" t="str">
        <f>IF(ISERROR(VLOOKUP(S52,'Open Quals'!AJ12:AM111,4,FALSE))=TRUE,"",VLOOKUP(S52,'Open Quals'!AJ12:AM111,4,FALSE))</f>
        <v/>
      </c>
    </row>
    <row r="53" spans="1:21" ht="25.5" customHeight="1">
      <c r="A53" s="208">
        <f>IF(Q28=B28, A28, A29)</f>
        <v>7</v>
      </c>
      <c r="B53" s="209" t="str">
        <f>IF(A3&gt;16,IF(Q28="TIE - HOLD RUNOFF","",Q28),IF(A3&lt;16,"BYE",IF(ISERROR(VLOOKUP(A53,'Open Quals'!AM12:'Open Quals'!AO111,3,FALSE))=TRUE,"BYE",VLOOKUP(A53,'Open Quals'!AM12:'Open Quals'!AO111,3,FALSE))))</f>
        <v>BYE</v>
      </c>
      <c r="C53" s="87"/>
      <c r="D53" s="88"/>
      <c r="E53" s="88"/>
      <c r="F53" s="223" t="str">
        <v/>
      </c>
      <c r="G53" s="224" t="str">
        <v/>
      </c>
      <c r="H53" s="225" t="str">
        <f>IF(AND(LEFT(C53,1)="D",LEFT(C54,1)="D"),"",IF(OR(C53="DNR",C54="DNR"),IF(C53="DNR",B54,B53),IF(OR(ISBLANK(C53),ISBLANK(C54)),"",IF(F53=F54,"TIE",IF(F53&gt;F54,B54,B53)))))</f>
        <v/>
      </c>
      <c r="I53" s="169"/>
      <c r="J53" s="102"/>
      <c r="K53" s="103"/>
      <c r="L53" s="312"/>
      <c r="M53" s="259" t="str">
        <v/>
      </c>
      <c r="N53" s="250" t="str">
        <v/>
      </c>
      <c r="O53" s="251" t="str">
        <f>IF(AND(LEFT(J53,1)="D",LEFT(J54,1)="D"),"",IF(OR(J53="DNR",J54="DNR"),IF(J53="DNR",B54,B53),IF(OR(ISBLANK(J53),ISBLANK(J54)),"",IF(M53=M54,"TIE",IF(M53&gt;M54,B54,B53)))))</f>
        <v/>
      </c>
      <c r="P53" s="169"/>
      <c r="Q53" s="252" t="str">
        <f>IF(B54="BYE", B53, IF(ISERROR(I54+P54)=TRUE,"",IF(I54+P54=0,"TIE - HOLD RUNOFF",IF(I54+P54&gt;0,B54,B53))))</f>
        <v>BYE</v>
      </c>
      <c r="R53" s="170" t="str">
        <v/>
      </c>
      <c r="S53" s="273"/>
      <c r="T53" s="169"/>
      <c r="U53" s="171"/>
    </row>
    <row r="54" spans="1:21" ht="25.5" customHeight="1" thickBot="1">
      <c r="A54" s="206">
        <f>IF(Q30=B30, A30, A31)</f>
        <v>10</v>
      </c>
      <c r="B54" s="211" t="str">
        <f>IF(A3&gt;16,IF(Q30="TIE - HOLD RUNOFF","",Q30),IF(A3&lt;16,"BYE",IF(ISERROR(VLOOKUP(A54,'Open Quals'!AM12:'Open Quals'!AO111,3,FALSE))=TRUE,"BYE",VLOOKUP(A54,'Open Quals'!AM12:'Open Quals'!AO111,3,FALSE))))</f>
        <v>BYE</v>
      </c>
      <c r="C54" s="324"/>
      <c r="D54" s="84"/>
      <c r="E54" s="84"/>
      <c r="F54" s="227" t="str">
        <v/>
      </c>
      <c r="G54" s="221" t="str">
        <v/>
      </c>
      <c r="H54" s="228" t="str">
        <f>IF(AND(LEFT(C53,1)="D",LEFT(C54,1)="D"),"",IF(OR(C53="DNR",C54="DNR"),"by "&amp;ABS(I54)&amp;" seconds",IF(OR(ISBLANK(C53),ISBLANK(C54),F53=F54),"","by "&amp;ABS(I54)&amp;" seconds")))</f>
        <v/>
      </c>
      <c r="I54" s="219" t="str">
        <f>IF(AND(LEFT(C53,1)="D",LEFT(C54,1)="D"),"0",IF(OR(C53="DNR",C54="DNR"),IF(C53="DNR",1,-1)*'Open Quals'!A8,IF(OR(ISBLANK(C53),ISBLANK(C54)),"",IF(OR(F53="-",F54="-"),IF(F53="-",1,-1)*'Open Quals'!A8,IF(ABS(F53-F54)&gt;'Open Quals'!A9,IF(F53-F54&gt;'Open Quals'!A9,1,-1)*'Open Quals'!A9,ROUND(F53-F54,3))))))</f>
        <v/>
      </c>
      <c r="J54" s="100"/>
      <c r="K54" s="101"/>
      <c r="L54" s="101"/>
      <c r="M54" s="253" t="str">
        <v/>
      </c>
      <c r="N54" s="246" t="str">
        <v/>
      </c>
      <c r="O54" s="247" t="str">
        <f>IF(AND(LEFT(J53,1)="D",LEFT(J54,1)="D"),"",IF(OR(J53="DNR",J54="DNR"),"by "&amp;ABS(P54)&amp;" seconds",IF(OR(ISBLANK(J53),ISBLANK(J54),M53=M54),"","by "&amp;ABS(P54)&amp;" seconds")))</f>
        <v/>
      </c>
      <c r="P54" s="219" t="str">
        <f>IF(AND(LEFT(J53,1)="D",LEFT(J54,1)="D"),"0",IF(OR(J53="DNR",J54="DNR"),IF(J53="DNR",1,-1)*'Open Quals'!A8,IF(OR(ISBLANK(J53),ISBLANK(J54)),"",IF(OR(M53="-",M54="-"),IF(M53="-",1,-1)*'Open Quals'!A8,IF(ABS(M53-M54)&gt;'Open Quals'!A9,IF(M53-M54&gt;'Open Quals'!A9,1,-1)*'Open Quals'!A9,ROUND(M53-M54,3))))))</f>
        <v/>
      </c>
      <c r="Q54" s="248" t="str">
        <f>IF(B54="BYE","(BYE)",IF(ISERROR(I54+P54)=TRUE,"",IF(I54+P54=0,"","by "&amp;ABS(I54+P54)&amp;" seconds")))</f>
        <v>(BYE)</v>
      </c>
      <c r="R54" s="170" t="str">
        <v/>
      </c>
      <c r="S54" s="273" t="str">
        <f>IF(B54="BYE", B54, IF(ISERROR(I54+P54)=TRUE,"",IF(I54+P54&gt;0,B53,B54)))</f>
        <v>BYE</v>
      </c>
      <c r="T54" s="169" t="str">
        <f>IF(ISERROR(VLOOKUP(S54,'Open Quals'!S12:T111,2,FALSE))=TRUE,"",VLOOKUP(S54,'Open Quals'!S12:T111,2,FALSE))</f>
        <v/>
      </c>
      <c r="U54" s="171" t="str">
        <f>IF(ISERROR(VLOOKUP(S54,'Open Quals'!AJ12:AM111,4,FALSE))=TRUE,"",VLOOKUP(S54,'Open Quals'!AJ12:AM111,4,FALSE))</f>
        <v/>
      </c>
    </row>
    <row r="55" spans="1:21" ht="25.5" customHeight="1">
      <c r="A55" s="208">
        <f>IF(Q32=B32, A32, A33)</f>
        <v>3</v>
      </c>
      <c r="B55" s="209" t="str">
        <f>IF(A3&gt;16,IF(Q32="TIE - HOLD RUNOFF","",Q32),IF(A3&lt;16,"BYE",IF(ISERROR(VLOOKUP(A55,'Open Quals'!AM12:'Open Quals'!AO111,3,FALSE))=TRUE,"BYE",VLOOKUP(A55,'Open Quals'!AM12:'Open Quals'!AO111,3,FALSE))))</f>
        <v>BYE</v>
      </c>
      <c r="C55" s="87"/>
      <c r="D55" s="88"/>
      <c r="E55" s="88"/>
      <c r="F55" s="223" t="str">
        <v/>
      </c>
      <c r="G55" s="224" t="str">
        <v/>
      </c>
      <c r="H55" s="225" t="str">
        <f>IF(AND(LEFT(C55,1)="D",LEFT(C56,1)="D"),"",IF(OR(C55="DNR",C56="DNR"),IF(C55="DNR",B56,B55),IF(OR(ISBLANK(C55),ISBLANK(C56)),"",IF(F55=F56,"TIE",IF(F55&gt;F56,B56,B55)))))</f>
        <v/>
      </c>
      <c r="I55" s="169"/>
      <c r="J55" s="102"/>
      <c r="K55" s="103"/>
      <c r="L55" s="312"/>
      <c r="M55" s="259" t="str">
        <v/>
      </c>
      <c r="N55" s="250" t="str">
        <v/>
      </c>
      <c r="O55" s="251" t="str">
        <f>IF(AND(LEFT(J55,1)="D",LEFT(J56,1)="D"),"",IF(OR(J55="DNR",J56="DNR"),IF(J55="DNR",B56,B55),IF(OR(ISBLANK(J55),ISBLANK(J56)),"",IF(M55=M56,"TIE",IF(M55&gt;M56,B56,B55)))))</f>
        <v/>
      </c>
      <c r="P55" s="169"/>
      <c r="Q55" s="252" t="str">
        <f>IF(B56="BYE", B55, IF(ISERROR(I56+P56)=TRUE,"",IF(I56+P56=0,"TIE - HOLD RUNOFF",IF(I56+P56&gt;0,B56,B55))))</f>
        <v>BYE</v>
      </c>
      <c r="R55" s="170" t="str">
        <v/>
      </c>
      <c r="S55" s="273"/>
      <c r="T55" s="169"/>
      <c r="U55" s="171"/>
    </row>
    <row r="56" spans="1:21" ht="25.5" customHeight="1" thickBot="1">
      <c r="A56" s="206">
        <f>IF(Q34=B34, A34, A35)</f>
        <v>14</v>
      </c>
      <c r="B56" s="211" t="str">
        <f>IF(A3&gt;16,IF(Q34="TIE - HOLD RUNOFF","",Q34),IF(A3&lt;16,"BYE",IF(ISERROR(VLOOKUP(A56,'Open Quals'!AM12:'Open Quals'!AO111,3,FALSE))=TRUE,"BYE",VLOOKUP(A56,'Open Quals'!AM12:'Open Quals'!AO111,3,FALSE))))</f>
        <v>BYE</v>
      </c>
      <c r="C56" s="83"/>
      <c r="D56" s="84"/>
      <c r="E56" s="84"/>
      <c r="F56" s="227" t="str">
        <v/>
      </c>
      <c r="G56" s="221" t="str">
        <v/>
      </c>
      <c r="H56" s="228" t="str">
        <f>IF(AND(LEFT(C55,1)="D",LEFT(C56,1)="D"),"",IF(OR(C55="DNR",C56="DNR"),"by "&amp;ABS(I56)&amp;" seconds",IF(OR(ISBLANK(C55),ISBLANK(C56),F55=F56),"","by "&amp;ABS(I56)&amp;" seconds")))</f>
        <v/>
      </c>
      <c r="I56" s="219" t="str">
        <f>IF(AND(LEFT(C55,1)="D",LEFT(C56,1)="D"),"0",IF(OR(C55="DNR",C56="DNR"),IF(C55="DNR",1,-1)*'Open Quals'!A8,IF(OR(ISBLANK(C55),ISBLANK(C56)),"",IF(OR(F55="-",F56="-"),IF(F55="-",1,-1)*'Open Quals'!A8,IF(ABS(F55-F56)&gt;'Open Quals'!A9,IF(F55-F56&gt;'Open Quals'!A9,1,-1)*'Open Quals'!A9,ROUND(F55-F56,3))))))</f>
        <v/>
      </c>
      <c r="J56" s="100"/>
      <c r="K56" s="101"/>
      <c r="L56" s="101"/>
      <c r="M56" s="253" t="str">
        <v/>
      </c>
      <c r="N56" s="246" t="str">
        <v/>
      </c>
      <c r="O56" s="247" t="str">
        <f>IF(AND(LEFT(J55,1)="D",LEFT(J56,1)="D"),"",IF(OR(J55="DNR",J56="DNR"),"by "&amp;ABS(P56)&amp;" seconds",IF(OR(ISBLANK(J55),ISBLANK(J56),M55=M56),"","by "&amp;ABS(P56)&amp;" seconds")))</f>
        <v/>
      </c>
      <c r="P56" s="219" t="str">
        <f>IF(AND(LEFT(J55,1)="D",LEFT(J56,1)="D"),"0",IF(OR(J55="DNR",J56="DNR"),IF(J55="DNR",1,-1)*'Open Quals'!A8,IF(OR(ISBLANK(J55),ISBLANK(J56)),"",IF(OR(M55="-",M56="-"),IF(M55="-",1,-1)*'Open Quals'!A8,IF(ABS(M55-M56)&gt;'Open Quals'!A9,IF(M55-M56&gt;'Open Quals'!A9,1,-1)*'Open Quals'!A9,ROUND(M55-M56,3))))))</f>
        <v/>
      </c>
      <c r="Q56" s="248" t="str">
        <f>IF(B56="BYE","(BYE)",IF(ISERROR(I56+P56)=TRUE,"",IF(I56+P56=0,"","by "&amp;ABS(I56+P56)&amp;" seconds")))</f>
        <v>(BYE)</v>
      </c>
      <c r="R56" s="170" t="str">
        <v/>
      </c>
      <c r="S56" s="273" t="str">
        <f>IF(B56="BYE", B56, IF(ISERROR(I56+P56)=TRUE,"",IF(I56+P56&gt;0,B55,B56)))</f>
        <v>BYE</v>
      </c>
      <c r="T56" s="169" t="str">
        <f>IF(ISERROR(VLOOKUP(S56,'Open Quals'!S12:T111,2,FALSE))=TRUE,"",VLOOKUP(S56,'Open Quals'!S12:T111,2,FALSE))</f>
        <v/>
      </c>
      <c r="U56" s="171" t="str">
        <f>IF(ISERROR(VLOOKUP(S56,'Open Quals'!AJ12:AM111,4,FALSE))=TRUE,"",VLOOKUP(S56,'Open Quals'!AJ12:AM111,4,FALSE))</f>
        <v/>
      </c>
    </row>
    <row r="57" spans="1:21" ht="25.5" customHeight="1">
      <c r="A57" s="208">
        <f>IF(Q36=B36, A36, A37)</f>
        <v>6</v>
      </c>
      <c r="B57" s="209" t="str">
        <f>IF(A3&gt;16,IF(Q36="TIE - HOLD RUNOFF","",Q36),IF(A3&lt;16,"BYE",IF(ISERROR(VLOOKUP(A57,'Open Quals'!AM12:'Open Quals'!AO111,3,FALSE))=TRUE,"BYE",VLOOKUP(A57,'Open Quals'!AM12:'Open Quals'!AO111,3,FALSE))))</f>
        <v>BYE</v>
      </c>
      <c r="C57" s="87"/>
      <c r="D57" s="88"/>
      <c r="E57" s="88"/>
      <c r="F57" s="223" t="str">
        <v/>
      </c>
      <c r="G57" s="224" t="str">
        <v/>
      </c>
      <c r="H57" s="225" t="str">
        <f>IF(AND(LEFT(C57,1)="D",LEFT(C58,1)="D"),"",IF(OR(C57="DNR",C58="DNR"),IF(C57="DNR",B58,B57),IF(OR(ISBLANK(C57),ISBLANK(C58)),"",IF(F57=F58,"TIE",IF(F57&gt;F58,B58,B57)))))</f>
        <v/>
      </c>
      <c r="I57" s="169"/>
      <c r="J57" s="102"/>
      <c r="K57" s="103"/>
      <c r="L57" s="312"/>
      <c r="M57" s="259" t="str">
        <v/>
      </c>
      <c r="N57" s="250" t="str">
        <v/>
      </c>
      <c r="O57" s="251" t="str">
        <f>IF(AND(LEFT(J57,1)="D",LEFT(J58,1)="D"),"",IF(OR(J57="DNR",J58="DNR"),IF(J57="DNR",B58,B57),IF(OR(ISBLANK(J57),ISBLANK(J58)),"",IF(M57=M58,"TIE",IF(M57&gt;M58,B58,B57)))))</f>
        <v/>
      </c>
      <c r="P57" s="169"/>
      <c r="Q57" s="252" t="str">
        <f>IF(B58="BYE", B57, IF(ISERROR(I58+P58)=TRUE,"",IF(I58+P58=0,"TIE - HOLD RUNOFF",IF(I58+P58&gt;0,B58,B57))))</f>
        <v>BYE</v>
      </c>
      <c r="R57" s="170" t="str">
        <v/>
      </c>
      <c r="S57" s="273"/>
      <c r="T57" s="169"/>
      <c r="U57" s="171"/>
    </row>
    <row r="58" spans="1:21" ht="25.5" customHeight="1" thickBot="1">
      <c r="A58" s="212">
        <f>IF(Q38=B38, A38, A39)</f>
        <v>11</v>
      </c>
      <c r="B58" s="213" t="str">
        <f>IF(A3&gt;16,IF(Q38="TIE - HOLD RUNOFF","",Q38),IF(A3&lt;16,"BYE",IF(ISERROR(VLOOKUP(A58,'Open Quals'!AM12:'Open Quals'!AO111,3,FALSE))=TRUE,"BYE",VLOOKUP(A58,'Open Quals'!AM12:'Open Quals'!AO111,3,FALSE))))</f>
        <v>BYE</v>
      </c>
      <c r="C58" s="95"/>
      <c r="D58" s="90"/>
      <c r="E58" s="90"/>
      <c r="F58" s="229" t="str">
        <v/>
      </c>
      <c r="G58" s="230" t="str">
        <v/>
      </c>
      <c r="H58" s="231" t="str">
        <f>IF(AND(LEFT(C57,1)="D",LEFT(C58,1)="D"),"",IF(OR(C57="DNR",C58="DNR"),"by "&amp;ABS(I58)&amp;" seconds",IF(OR(ISBLANK(C57),ISBLANK(C58),F57=F58),"","by "&amp;ABS(I58)&amp;" seconds")))</f>
        <v/>
      </c>
      <c r="I58" s="219" t="str">
        <f>IF(AND(LEFT(C57,1)="D",LEFT(C58,1)="D"),"0",IF(OR(C57="DNR",C58="DNR"),IF(C57="DNR",1,-1)*'Open Quals'!A8,IF(OR(ISBLANK(C57),ISBLANK(C58)),"",IF(OR(F57="-",F58="-"),IF(F57="-",1,-1)*'Open Quals'!A8,IF(ABS(F57-F58)&gt;'Open Quals'!A9,IF(F57-F58&gt;'Open Quals'!A9,1,-1)*'Open Quals'!A9,ROUND(F57-F58,3))))))</f>
        <v/>
      </c>
      <c r="J58" s="105"/>
      <c r="K58" s="106"/>
      <c r="L58" s="106"/>
      <c r="M58" s="254" t="str">
        <v/>
      </c>
      <c r="N58" s="255" t="str">
        <v/>
      </c>
      <c r="O58" s="256" t="str">
        <f>IF(AND(LEFT(J57,1)="D",LEFT(J58,1)="D"),"",IF(OR(J57="DNR",J58="DNR"),"by "&amp;ABS(P58)&amp;" seconds",IF(OR(ISBLANK(J57),ISBLANK(J58),M57=M58),"","by "&amp;ABS(P58)&amp;" seconds")))</f>
        <v/>
      </c>
      <c r="P58" s="219" t="str">
        <f>IF(AND(LEFT(J57,1)="D",LEFT(J58,1)="D"),"0",IF(OR(J57="DNR",J58="DNR"),IF(J57="DNR",1,-1)*'Open Quals'!A8,IF(OR(ISBLANK(J57),ISBLANK(J58)),"",IF(OR(M57="-",M58="-"),IF(M57="-",1,-1)*'Open Quals'!A8,IF(ABS(M57-M58)&gt;'Open Quals'!A9,IF(M57-M58&gt;'Open Quals'!A9,1,-1)*'Open Quals'!A9,ROUND(M57-M58,3))))))</f>
        <v/>
      </c>
      <c r="Q58" s="257" t="str">
        <f>IF(B58="BYE","(BYE)",IF(ISERROR(I58+P58)=TRUE,"",IF(I58+P58=0,"","by "&amp;ABS(I58+P58)&amp;" seconds")))</f>
        <v>(BYE)</v>
      </c>
      <c r="R58" s="170" t="str">
        <v/>
      </c>
      <c r="S58" s="273" t="str">
        <f>IF(B58="BYE", B58, IF(ISERROR(I58+P58)=TRUE,"",IF(I58+P58&gt;0,B57,B58)))</f>
        <v>BYE</v>
      </c>
      <c r="T58" s="169" t="str">
        <f>IF(ISERROR(VLOOKUP(S58,'Open Quals'!S12:T111,2,FALSE))=TRUE,"",VLOOKUP(S58,'Open Quals'!S12:T111,2,FALSE))</f>
        <v/>
      </c>
      <c r="U58" s="171" t="str">
        <f>IF(ISERROR(VLOOKUP(S58,'Open Quals'!AJ12:AM111,4,FALSE))=TRUE,"",VLOOKUP(S58,'Open Quals'!AJ12:AM111,4,FALSE))</f>
        <v/>
      </c>
    </row>
    <row r="59" spans="1:21" ht="16.5" thickTop="1">
      <c r="C59" s="91"/>
      <c r="D59" s="91"/>
      <c r="E59" s="91"/>
      <c r="F59" s="232"/>
      <c r="G59" s="232"/>
      <c r="H59" s="233"/>
      <c r="I59" s="169"/>
      <c r="J59" s="91"/>
      <c r="K59" s="91"/>
      <c r="L59" s="91"/>
      <c r="M59" s="232"/>
      <c r="N59" s="232"/>
      <c r="O59" s="233"/>
      <c r="P59" s="169"/>
      <c r="Q59" s="233"/>
      <c r="R59" s="170"/>
      <c r="S59" s="273"/>
      <c r="T59" s="274"/>
      <c r="U59" s="273"/>
    </row>
    <row r="60" spans="1:21" ht="15.75">
      <c r="C60" s="91"/>
      <c r="D60" s="91"/>
      <c r="E60" s="91"/>
      <c r="F60" s="232"/>
      <c r="G60" s="232"/>
      <c r="H60" s="233"/>
      <c r="I60" s="169"/>
      <c r="J60" s="91"/>
      <c r="K60" s="91"/>
      <c r="L60" s="91"/>
      <c r="M60" s="232"/>
      <c r="N60" s="232"/>
      <c r="O60" s="233"/>
      <c r="P60" s="169"/>
      <c r="Q60" s="233"/>
      <c r="R60" s="170"/>
      <c r="S60" s="273"/>
      <c r="T60" s="274"/>
      <c r="U60" s="273"/>
    </row>
    <row r="61" spans="1:21" ht="24" thickBot="1">
      <c r="B61" s="1" t="s">
        <v>18</v>
      </c>
      <c r="C61" s="91"/>
      <c r="D61" s="91"/>
      <c r="E61" s="91"/>
      <c r="F61" s="232"/>
      <c r="G61" s="232"/>
      <c r="H61" s="233"/>
      <c r="I61" s="169"/>
      <c r="J61" s="91"/>
      <c r="K61" s="91"/>
      <c r="L61" s="91"/>
      <c r="M61" s="232"/>
      <c r="N61" s="232"/>
      <c r="O61" s="233"/>
      <c r="P61" s="169"/>
      <c r="Q61" s="233"/>
      <c r="R61" s="170"/>
      <c r="S61" s="273"/>
      <c r="T61" s="274"/>
      <c r="U61" s="273"/>
    </row>
    <row r="62" spans="1:21" ht="25.5" customHeight="1" thickTop="1">
      <c r="A62" s="198">
        <f>IF(Q43=B43, A43, A44)</f>
        <v>1</v>
      </c>
      <c r="B62" s="199" t="str">
        <f>IF(A3&gt;8,IF(Q43="TIE - HOLD RUNOFF","",Q43),IF(A3&lt;8,"BYE",IF(ISERROR(VLOOKUP(A62,'Open Quals'!AM12:'Open Quals'!AO111,3,FALSE))=TRUE,"BYE",VLOOKUP(A62,'Open Quals'!AM12:'Open Quals'!AO111,3,FALSE))))</f>
        <v>BYE</v>
      </c>
      <c r="C62" s="81"/>
      <c r="D62" s="82"/>
      <c r="E62" s="82"/>
      <c r="F62" s="65" t="str">
        <f t="array" ref="F62:F69">IF(LEFT(C62:C69,1)="D","-",IF(D62:D69&gt;'Open Quals'!A6,"-",IF(C62:C69&gt;0,C62:C69+D62:D69*'Open Quals'!A5+E62:E69*'Open Quals'!A7,"")))</f>
        <v/>
      </c>
      <c r="G62" s="217" t="str">
        <f t="array" ref="G62:G69">IF(F62:F69="","",IF(F62:F69="-","",RANK(F62:F69,F62:F69,1)))</f>
        <v/>
      </c>
      <c r="H62" s="218" t="str">
        <f>IF(AND(LEFT(C62,1)="D",LEFT(C63,1)="D"),"",IF(OR(C62="DNR",C63="DNR"),IF(C62="DNR",B63,B62),IF(OR(ISBLANK(C62),ISBLANK(C63)),"",IF(F62=F63,"TIE",IF(F62&gt;F63,B63,B62)))))</f>
        <v/>
      </c>
      <c r="I62" s="169"/>
      <c r="J62" s="98"/>
      <c r="K62" s="99"/>
      <c r="L62" s="99"/>
      <c r="M62" s="241" t="str">
        <f t="array" ref="M62:M69">IF(LEFT(J62:J69,1)="D","-",IF(K62:K69&gt;'Open Quals'!A6,"-",IF(J62:J69&gt;0,J62:J69+K62:K69*'Open Quals'!A5+L62:L69*'Open Quals'!A7,"")))</f>
        <v/>
      </c>
      <c r="N62" s="242" t="str">
        <f t="array" ref="N62:N69">IF(M62:M69="","",IF(M62:M69="-","",RANK(M62:M69,M62:M69,1)))</f>
        <v/>
      </c>
      <c r="O62" s="243" t="str">
        <f>IF(AND(LEFT(J62,1)="D",LEFT(J63,1)="D"),"",IF(OR(J62="DNR",J63="DNR"),IF(J62="DNR",B63,B62),IF(OR(ISBLANK(J62),ISBLANK(J63)),"",IF(M62=M63,"TIE",IF(M62&gt;M63,B63,B62)))))</f>
        <v/>
      </c>
      <c r="P62" s="169"/>
      <c r="Q62" s="244" t="str">
        <f>IF(B63="BYE", B62, IF(ISERROR(I63+P63)=TRUE,"",IF(I63+P63=0,"TIE - HOLD RUNOFF",IF(I63+P63&gt;0,B63,B62))))</f>
        <v>BYE</v>
      </c>
      <c r="R62" s="170"/>
      <c r="S62" s="273"/>
      <c r="T62" s="169"/>
      <c r="U62" s="171"/>
    </row>
    <row r="63" spans="1:21" ht="25.5" customHeight="1" thickBot="1">
      <c r="A63" s="206">
        <f>IF(Q45=B45, A45, A46)</f>
        <v>8</v>
      </c>
      <c r="B63" s="211" t="str">
        <f>IF(A3&gt;8,IF(Q45="TIE - HOLD RUNOFF","",Q45),IF(A3&lt;8,"BYE",IF(ISERROR(VLOOKUP(A63,'Open Quals'!AM12:'Open Quals'!AO111,3,FALSE))=TRUE,"BYE",VLOOKUP(A63,'Open Quals'!AM12:'Open Quals'!AO111,3,FALSE))))</f>
        <v>BYE</v>
      </c>
      <c r="C63" s="83"/>
      <c r="D63" s="84"/>
      <c r="E63" s="97"/>
      <c r="F63" s="220" t="str">
        <v/>
      </c>
      <c r="G63" s="221" t="str">
        <v/>
      </c>
      <c r="H63" s="228" t="str">
        <f>IF(AND(LEFT(C62,1)="D",LEFT(C63,1)="D"),"",IF(OR(C62="DNR",C63="DNR"),"by "&amp;ABS(I63)&amp;" seconds",IF(OR(ISBLANK(C62),ISBLANK(C63),F62=F63),"","by "&amp;ABS(I63)&amp;" seconds")))</f>
        <v/>
      </c>
      <c r="I63" s="219" t="str">
        <f>IF(AND(LEFT(C62,1)="D",LEFT(C63,1)="D"),"0",IF(OR(C62="DNR",C63="DNR"),IF(C62="DNR",1,-1)*'Open Quals'!A8,IF(OR(ISBLANK(C62),ISBLANK(C63)),"",IF(OR(F62="-",F63="-"),IF(F62="-",1,-1)*'Open Quals'!A8,IF(ABS(F62-F63)&gt;'Open Quals'!A9,IF(F62-F63&gt;'Open Quals'!A9,1,-1)*'Open Quals'!A9,ROUND(F62-F63,3))))))</f>
        <v/>
      </c>
      <c r="J63" s="108"/>
      <c r="K63" s="109"/>
      <c r="L63" s="109"/>
      <c r="M63" s="253" t="str">
        <v/>
      </c>
      <c r="N63" s="246" t="str">
        <v/>
      </c>
      <c r="O63" s="247" t="str">
        <f>IF(AND(LEFT(J62,1)="D",LEFT(J63,1)="D"),"",IF(OR(J62="DNR",J63="DNR"),"by "&amp;ABS(P63)&amp;" seconds",IF(OR(ISBLANK(J62),ISBLANK(J63),M62=M63),"","by "&amp;ABS(P63)&amp;" seconds")))</f>
        <v/>
      </c>
      <c r="P63" s="219" t="str">
        <f>IF(AND(LEFT(J62,1)="D",LEFT(J63,1)="D"),"0",IF(OR(J62="DNR",J63="DNR"),IF(J62="DNR",1,-1)*'Open Quals'!A8,IF(OR(ISBLANK(J62),ISBLANK(J63)),"",IF(OR(M62="-",M63="-"),IF(M62="-",1,-1)*'Open Quals'!A8,IF(ABS(M62-M63)&gt;'Open Quals'!A9,IF(M62-M63&gt;'Open Quals'!A9,1,-1)*'Open Quals'!A9,ROUND(M62-M63,3))))))</f>
        <v/>
      </c>
      <c r="Q63" s="248" t="str">
        <f>IF(B63="BYE","(BYE)",IF(ISERROR(I63+P63)=TRUE,"",IF(I63+P63=0,"","by "&amp;ABS(I63+P63)&amp;" seconds")))</f>
        <v>(BYE)</v>
      </c>
      <c r="R63" s="170" t="str">
        <f t="array" ref="R63:R69">IF(U63:U69="","",IF(ISERROR(U63:U69)=TRUE,"",4+RANK(U63:U69,U63:U69,1)))</f>
        <v/>
      </c>
      <c r="S63" s="273" t="str">
        <f>IF(B63="BYE", B63, IF(ISERROR(I63+P63)=TRUE,"",IF(I63+P63&gt;0,B62,B63)))</f>
        <v>BYE</v>
      </c>
      <c r="T63" s="169" t="str">
        <f>IF(ISERROR(VLOOKUP(S63,'Open Quals'!S12:T111,2,FALSE))=TRUE,"",VLOOKUP(S63,'Open Quals'!S12:T111,2,FALSE))</f>
        <v/>
      </c>
      <c r="U63" s="171" t="str">
        <f>IF(ISERROR(VLOOKUP(S63,'Open Quals'!AJ12:AM111,4,FALSE))=TRUE,"",VLOOKUP(S63,'Open Quals'!AJ12:AM111,4,FALSE))</f>
        <v/>
      </c>
    </row>
    <row r="64" spans="1:21" ht="25.5" customHeight="1">
      <c r="A64" s="208">
        <f>IF(Q47=B47, A47, A48)</f>
        <v>4</v>
      </c>
      <c r="B64" s="214" t="str">
        <f>IF(A3&gt;8,IF(Q47="TIE - HOLD RUNOFF","",Q47),IF(A3&lt;8,"BYE",IF(ISERROR(VLOOKUP(A64,'Open Quals'!AM12:'Open Quals'!AO111,3,FALSE))=TRUE,"BYE",VLOOKUP(A64,'Open Quals'!AM12:'Open Quals'!AO111,3,FALSE))))</f>
        <v>BYE</v>
      </c>
      <c r="C64" s="85"/>
      <c r="D64" s="86"/>
      <c r="E64" s="86"/>
      <c r="F64" s="223" t="str">
        <v/>
      </c>
      <c r="G64" s="224" t="str">
        <v/>
      </c>
      <c r="H64" s="225" t="str">
        <f>IF(AND(LEFT(C64,1)="D",LEFT(C65,1)="D"),"",IF(OR(C64="DNR",C65="DNR"),IF(C64="DNR",B65,B64),IF(OR(ISBLANK(C64),ISBLANK(C65)),"",IF(F64=F65,"TIE",IF(F64&gt;F65,B65,B64)))))</f>
        <v/>
      </c>
      <c r="I64" s="169"/>
      <c r="J64" s="102"/>
      <c r="K64" s="103"/>
      <c r="L64" s="313"/>
      <c r="M64" s="260" t="str">
        <v/>
      </c>
      <c r="N64" s="250" t="str">
        <v/>
      </c>
      <c r="O64" s="251" t="str">
        <f>IF(AND(LEFT(J64,1)="D",LEFT(J65,1)="D"),"",IF(OR(J64="DNR",J65="DNR"),IF(J64="DNR",B65,B64),IF(OR(ISBLANK(J64),ISBLANK(J65)),"",IF(M64=M65,"TIE",IF(M64&gt;M65,B65,B64)))))</f>
        <v/>
      </c>
      <c r="P64" s="169"/>
      <c r="Q64" s="252" t="str">
        <f>IF(B65="BYE", B64, IF(ISERROR(I65+P65)=TRUE,"",IF(I65+P65=0,"TIE - HOLD RUNOFF",IF(I65+P65&gt;0,B65,B64))))</f>
        <v>BYE</v>
      </c>
      <c r="R64" s="170" t="str">
        <v/>
      </c>
      <c r="S64" s="273"/>
      <c r="T64" s="169"/>
      <c r="U64" s="171"/>
    </row>
    <row r="65" spans="1:21" ht="25.5" customHeight="1" thickBot="1">
      <c r="A65" s="206">
        <f>IF(Q49=B49, A49, A50)</f>
        <v>5</v>
      </c>
      <c r="B65" s="211" t="str">
        <f>IF(A3&gt;8,IF(Q49="TIE - HOLD RUNOFF","",Q49),IF(A3&lt;8,"BYE",IF(ISERROR(VLOOKUP(A65,'Open Quals'!AM12:'Open Quals'!AO111,3,FALSE))=TRUE,"BYE",VLOOKUP(A65,'Open Quals'!AM12:'Open Quals'!AO111,3,FALSE))))</f>
        <v>BYE</v>
      </c>
      <c r="C65" s="83"/>
      <c r="D65" s="84"/>
      <c r="E65" s="84"/>
      <c r="F65" s="227" t="str">
        <v/>
      </c>
      <c r="G65" s="221" t="str">
        <v/>
      </c>
      <c r="H65" s="228" t="str">
        <f>IF(AND(LEFT(C64,1)="D",LEFT(C65,1)="D"),"",IF(OR(C64="DNR",C65="DNR"),"by "&amp;ABS(I65)&amp;" seconds",IF(OR(ISBLANK(C64),ISBLANK(C65),F64=F65),"","by "&amp;ABS(I65)&amp;" seconds")))</f>
        <v/>
      </c>
      <c r="I65" s="219" t="str">
        <f>IF(AND(LEFT(C64,1)="D",LEFT(C65,1)="D"),"0",IF(OR(C64="DNR",C65="DNR"),IF(C64="DNR",1,-1)*'Open Quals'!A8,IF(OR(ISBLANK(C64),ISBLANK(C65)),"",IF(OR(F64="-",F65="-"),IF(F64="-",1,-1)*'Open Quals'!A8,IF(ABS(F64-F65)&gt;'Open Quals'!A9,IF(F64-F65&gt;'Open Quals'!A9,1,-1)*'Open Quals'!A9,ROUND(F64-F65,3))))))</f>
        <v/>
      </c>
      <c r="J65" s="108"/>
      <c r="K65" s="109"/>
      <c r="L65" s="109"/>
      <c r="M65" s="253" t="str">
        <v/>
      </c>
      <c r="N65" s="246" t="str">
        <v/>
      </c>
      <c r="O65" s="247" t="str">
        <f>IF(AND(LEFT(J64,1)="D",LEFT(J65,1)="D"),"",IF(OR(J64="DNR",J65="DNR"),"by "&amp;ABS(P65)&amp;" seconds",IF(OR(ISBLANK(J64),ISBLANK(J65),M64=M65),"","by "&amp;ABS(P65)&amp;" seconds")))</f>
        <v/>
      </c>
      <c r="P65" s="219" t="str">
        <f>IF(AND(LEFT(J64,1)="D",LEFT(J65,1)="D"),"0",IF(OR(J64="DNR",J65="DNR"),IF(J64="DNR",1,-1)*'Open Quals'!A8,IF(OR(ISBLANK(J64),ISBLANK(J65)),"",IF(OR(M64="-",M65="-"),IF(M64="-",1,-1)*'Open Quals'!A8,IF(ABS(M64-M65)&gt;'Open Quals'!A9,IF(M64-M65&gt;'Open Quals'!A9,1,-1)*'Open Quals'!A9,ROUND(M64-M65,3))))))</f>
        <v/>
      </c>
      <c r="Q65" s="248" t="str">
        <f>IF(B65="BYE","(BYE)",IF(ISERROR(I65+P65)=TRUE,"",IF(I65+P65=0,"","by "&amp;ABS(I65+P65)&amp;" seconds")))</f>
        <v>(BYE)</v>
      </c>
      <c r="R65" s="170" t="str">
        <v/>
      </c>
      <c r="S65" s="273" t="str">
        <f>IF(B65="BYE", B65, IF(ISERROR(I65+P65)=TRUE,"",IF(I65+P65&gt;0,B64,B65)))</f>
        <v>BYE</v>
      </c>
      <c r="T65" s="169" t="str">
        <f>IF(ISERROR(VLOOKUP(S65,'Open Quals'!S12:T111,2,FALSE))=TRUE,"",VLOOKUP(S65,'Open Quals'!S12:T111,2,FALSE))</f>
        <v/>
      </c>
      <c r="U65" s="171" t="str">
        <f>IF(ISERROR(VLOOKUP(S65,'Open Quals'!AJ12:AM111,4,FALSE))=TRUE,"",VLOOKUP(S65,'Open Quals'!AJ12:AM111,4,FALSE))</f>
        <v/>
      </c>
    </row>
    <row r="66" spans="1:21" ht="25.5" customHeight="1">
      <c r="A66" s="208">
        <f>IF(Q51=B51, A51, A52)</f>
        <v>2</v>
      </c>
      <c r="B66" s="214" t="str">
        <f>IF(A3&gt;8,IF(Q51="TIE - HOLD RUNOFF","",Q51),IF(A3&lt;8,"BYE",IF(ISERROR(VLOOKUP(A66,'Open Quals'!AM12:'Open Quals'!AO111,3,FALSE))=TRUE,"BYE",VLOOKUP(A66,'Open Quals'!AM12:'Open Quals'!AO111,3,FALSE))))</f>
        <v>BYE</v>
      </c>
      <c r="C66" s="85"/>
      <c r="D66" s="86"/>
      <c r="E66" s="303"/>
      <c r="F66" s="235" t="str">
        <v/>
      </c>
      <c r="G66" s="224" t="str">
        <v/>
      </c>
      <c r="H66" s="225" t="str">
        <f>IF(AND(LEFT(C66,1)="D",LEFT(C67,1)="D"),"",IF(OR(C66="DNR",C67="DNR"),IF(C66="DNR",B67,B66),IF(OR(ISBLANK(C66),ISBLANK(C67)),"",IF(F66=F67,"TIE",IF(F66&gt;F67,B67,B66)))))</f>
        <v/>
      </c>
      <c r="I66" s="169"/>
      <c r="J66" s="102"/>
      <c r="K66" s="103"/>
      <c r="L66" s="313"/>
      <c r="M66" s="260" t="str">
        <v/>
      </c>
      <c r="N66" s="250" t="str">
        <v/>
      </c>
      <c r="O66" s="251" t="str">
        <f>IF(AND(LEFT(J66,1)="D",LEFT(J67,1)="D"),"",IF(OR(J66="DNR",J67="DNR"),IF(J66="DNR",B67,B66),IF(OR(ISBLANK(J66),ISBLANK(J67)),"",IF(M66=M67,"TIE",IF(M66&gt;M67,B67,B66)))))</f>
        <v/>
      </c>
      <c r="P66" s="169"/>
      <c r="Q66" s="252" t="str">
        <f>IF(B67="BYE", B66, IF(ISERROR(I67+P67)=TRUE,"",IF(I67+P67=0,"TIE - HOLD RUNOFF",IF(I67+P67&gt;0,B67,B66))))</f>
        <v>BYE</v>
      </c>
      <c r="R66" s="170" t="str">
        <v/>
      </c>
      <c r="S66" s="273"/>
      <c r="T66" s="169"/>
      <c r="U66" s="171"/>
    </row>
    <row r="67" spans="1:21" ht="25.5" customHeight="1" thickBot="1">
      <c r="A67" s="206">
        <f>IF(Q53=B53, A53, A54)</f>
        <v>7</v>
      </c>
      <c r="B67" s="211" t="str">
        <f>IF(A3&gt;8,IF(Q53="TIE - HOLD RUNOFF","",Q53),IF(A3&lt;8,"BYE",IF(ISERROR(VLOOKUP(A67,'Open Quals'!AM12:'Open Quals'!AO111,3,FALSE))=TRUE,"BYE",VLOOKUP(A67,'Open Quals'!AM12:'Open Quals'!AO111,3,FALSE))))</f>
        <v>BYE</v>
      </c>
      <c r="C67" s="96"/>
      <c r="D67" s="97"/>
      <c r="E67" s="97"/>
      <c r="F67" s="227" t="str">
        <v/>
      </c>
      <c r="G67" s="236" t="str">
        <v/>
      </c>
      <c r="H67" s="228" t="str">
        <f>IF(AND(LEFT(C66,1)="D",LEFT(C67,1)="D"),"",IF(OR(C66="DNR",C67="DNR"),"by "&amp;ABS(I67)&amp;" seconds",IF(OR(ISBLANK(C66),ISBLANK(C67),F66=F67),"","by "&amp;ABS(I67)&amp;" seconds")))</f>
        <v/>
      </c>
      <c r="I67" s="219" t="str">
        <f>IF(AND(LEFT(C66,1)="D",LEFT(C67,1)="D"),"0",IF(OR(C66="DNR",C67="DNR"),IF(C66="DNR",1,-1)*'Open Quals'!A8,IF(OR(ISBLANK(C66),ISBLANK(C67)),"",IF(OR(F66="-",F67="-"),IF(F66="-",1,-1)*'Open Quals'!A8,IF(ABS(F66-F67)&gt;'Open Quals'!A9,IF(F66-F67&gt;'Open Quals'!A9,1,-1)*'Open Quals'!A9,ROUND(F66-F67,3))))))</f>
        <v/>
      </c>
      <c r="J67" s="108"/>
      <c r="K67" s="109"/>
      <c r="L67" s="109"/>
      <c r="M67" s="253" t="str">
        <v/>
      </c>
      <c r="N67" s="246" t="str">
        <v/>
      </c>
      <c r="O67" s="247" t="str">
        <f>IF(AND(LEFT(J66,1)="D",LEFT(J67,1)="D"),"",IF(OR(J66="DNR",J67="DNR"),"by "&amp;ABS(P67)&amp;" seconds",IF(OR(ISBLANK(J66),ISBLANK(J67),M66=M67),"","by "&amp;ABS(P67)&amp;" seconds")))</f>
        <v/>
      </c>
      <c r="P67" s="219" t="str">
        <f>IF(AND(LEFT(J66,1)="D",LEFT(J67,1)="D"),"0",IF(OR(J66="DNR",J67="DNR"),IF(J66="DNR",1,-1)*'Open Quals'!A8,IF(OR(ISBLANK(J66),ISBLANK(J67)),"",IF(OR(M66="-",M67="-"),IF(M66="-",1,-1)*'Open Quals'!A8,IF(ABS(M66-M67)&gt;'Open Quals'!A9,IF(M66-M67&gt;'Open Quals'!A9,1,-1)*'Open Quals'!A9,ROUND(M66-M67,3))))))</f>
        <v/>
      </c>
      <c r="Q67" s="248" t="str">
        <f>IF(B67="BYE","(BYE)",IF(ISERROR(I67+P67)=TRUE,"",IF(I67+P67=0,"","by "&amp;ABS(I67+P67)&amp;" seconds")))</f>
        <v>(BYE)</v>
      </c>
      <c r="R67" s="170" t="str">
        <v/>
      </c>
      <c r="S67" s="273" t="str">
        <f>IF(B67="BYE", B67, IF(ISERROR(I67+P67)=TRUE,"",IF(I67+P67&gt;0,B66,B67)))</f>
        <v>BYE</v>
      </c>
      <c r="T67" s="169" t="str">
        <f>IF(ISERROR(VLOOKUP(S67,'Open Quals'!S12:T111,2,FALSE))=TRUE,"",VLOOKUP(S67,'Open Quals'!S12:T111,2,FALSE))</f>
        <v/>
      </c>
      <c r="U67" s="171" t="str">
        <f>IF(ISERROR(VLOOKUP(S67,'Open Quals'!AJ12:AM111,4,FALSE))=TRUE,"",VLOOKUP(S67,'Open Quals'!AJ12:AM111,4,FALSE))</f>
        <v/>
      </c>
    </row>
    <row r="68" spans="1:21" ht="25.5" customHeight="1">
      <c r="A68" s="208">
        <f>IF(Q55=B55, A55, A56)</f>
        <v>3</v>
      </c>
      <c r="B68" s="214" t="str">
        <f>IF(A3&gt;8,IF(Q55="TIE - HOLD RUNOFF","",Q55),IF(A3&lt;8,"BYE",IF(ISERROR(VLOOKUP(A68,'Open Quals'!AM12:'Open Quals'!AO111,3,FALSE))=TRUE,"BYE",VLOOKUP(A68,'Open Quals'!AM12:'Open Quals'!AO111,3,FALSE))))</f>
        <v>BYE</v>
      </c>
      <c r="C68" s="85"/>
      <c r="D68" s="86"/>
      <c r="E68" s="304"/>
      <c r="F68" s="237" t="str">
        <v/>
      </c>
      <c r="G68" s="238" t="str">
        <v/>
      </c>
      <c r="H68" s="225" t="str">
        <f>IF(AND(LEFT(C68,1)="D",LEFT(C69,1)="D"),"",IF(OR(C68="DNR",C69="DNR"),IF(C68="DNR",B69,B68),IF(OR(ISBLANK(C68),ISBLANK(C69)),"",IF(F68=F69,"TIE",IF(F68&gt;F69,B69,B68)))))</f>
        <v/>
      </c>
      <c r="I68" s="169"/>
      <c r="J68" s="102"/>
      <c r="K68" s="103"/>
      <c r="L68" s="314"/>
      <c r="M68" s="261" t="str">
        <v/>
      </c>
      <c r="N68" s="250" t="str">
        <v/>
      </c>
      <c r="O68" s="251" t="str">
        <f>IF(AND(LEFT(J68,1)="D",LEFT(J69,1)="D"),"",IF(OR(J68="DNR",J69="DNR"),IF(J68="DNR",B69,B68),IF(OR(ISBLANK(J68),ISBLANK(J69)),"",IF(M68=M69,"TIE",IF(M68&gt;M69,B69,B68)))))</f>
        <v/>
      </c>
      <c r="P68" s="169"/>
      <c r="Q68" s="252" t="str">
        <f>IF(B69="BYE", B68, IF(ISERROR(I69+P69)=TRUE,"",IF(I69+P69=0,"TIE - HOLD RUNOFF",IF(I69+P69&gt;0,B69,B68))))</f>
        <v>BYE</v>
      </c>
      <c r="R68" s="170" t="str">
        <v/>
      </c>
      <c r="S68" s="273"/>
      <c r="T68" s="169"/>
      <c r="U68" s="171"/>
    </row>
    <row r="69" spans="1:21" ht="25.5" customHeight="1" thickBot="1">
      <c r="A69" s="212">
        <f>IF(Q57=B57, A57, A58)</f>
        <v>6</v>
      </c>
      <c r="B69" s="215" t="str">
        <f>IF(A3&gt;8,IF(Q57="TIE - HOLD RUNOFF","",Q57),IF(A3&lt;8,"BYE",IF(ISERROR(VLOOKUP(A69,'Open Quals'!AM12:'Open Quals'!AO111,3,FALSE))=TRUE,"BYE",VLOOKUP(A69,'Open Quals'!AM12:'Open Quals'!AO111,3,FALSE))))</f>
        <v>BYE</v>
      </c>
      <c r="C69" s="89"/>
      <c r="D69" s="90"/>
      <c r="E69" s="90"/>
      <c r="F69" s="229" t="str">
        <v/>
      </c>
      <c r="G69" s="230" t="str">
        <v/>
      </c>
      <c r="H69" s="231" t="str">
        <f>IF(AND(LEFT(C68,1)="D",LEFT(C69,1)="D"),"",IF(OR(C68="DNR",C69="DNR"),"by "&amp;ABS(I69)&amp;" seconds",IF(OR(ISBLANK(C68),ISBLANK(C69),F68=F69),"","by "&amp;ABS(I69)&amp;" seconds")))</f>
        <v/>
      </c>
      <c r="I69" s="219" t="str">
        <f>IF(AND(LEFT(C68,1)="D",LEFT(C69,1)="D"),"0",IF(OR(C68="DNR",C69="DNR"),IF(C68="DNR",1,-1)*'Open Quals'!A8,IF(OR(ISBLANK(C68),ISBLANK(C69)),"",IF(OR(F68="-",F69="-"),IF(F68="-",1,-1)*'Open Quals'!A8,IF(ABS(F68-F69)&gt;'Open Quals'!A9,IF(F68-F69&gt;'Open Quals'!A9,1,-1)*'Open Quals'!A9,ROUND(F68-F69,3))))))</f>
        <v/>
      </c>
      <c r="J69" s="110"/>
      <c r="K69" s="111"/>
      <c r="L69" s="111"/>
      <c r="M69" s="254" t="str">
        <v/>
      </c>
      <c r="N69" s="255" t="str">
        <v/>
      </c>
      <c r="O69" s="256" t="str">
        <f>IF(AND(LEFT(J68,1)="D",LEFT(J69,1)="D"),"",IF(OR(J68="DNR",J69="DNR"),"by "&amp;ABS(P69)&amp;" seconds",IF(OR(ISBLANK(J68),ISBLANK(J69),M68=M69),"","by "&amp;ABS(P69)&amp;" seconds")))</f>
        <v/>
      </c>
      <c r="P69" s="219" t="str">
        <f>IF(AND(LEFT(J68,1)="D",LEFT(J69,1)="D"),"0",IF(OR(J68="DNR",J69="DNR"),IF(J68="DNR",1,-1)*'Open Quals'!A8,IF(OR(ISBLANK(J68),ISBLANK(J69)),"",IF(OR(M68="-",M69="-"),IF(M68="-",1,-1)*'Open Quals'!A8,IF(ABS(M68-M69)&gt;'Open Quals'!A9,IF(M68-M69&gt;'Open Quals'!A9,1,-1)*'Open Quals'!A9,ROUND(M68-M69,3))))))</f>
        <v/>
      </c>
      <c r="Q69" s="257" t="str">
        <f>IF(B69="BYE","(BYE)",IF(ISERROR(I69+P69)=TRUE,"",IF(I69+P69=0,"","by "&amp;ABS(I69+P69)&amp;" seconds")))</f>
        <v>(BYE)</v>
      </c>
      <c r="R69" s="170" t="str">
        <v/>
      </c>
      <c r="S69" s="273" t="str">
        <f>IF(B69="BYE", B69, IF(ISERROR(I69+P69)=TRUE,"",IF(I69+P69&gt;0,B68,B69)))</f>
        <v>BYE</v>
      </c>
      <c r="T69" s="169" t="str">
        <f>IF(ISERROR(VLOOKUP(S69,'Open Quals'!S12:T111,2,FALSE))=TRUE,"",VLOOKUP(S69,'Open Quals'!S12:T111,2,FALSE))</f>
        <v/>
      </c>
      <c r="U69" s="171" t="str">
        <f>IF(ISERROR(VLOOKUP(S69,'Open Quals'!AJ12:AM111,4,FALSE))=TRUE,"",VLOOKUP(S69,'Open Quals'!AJ12:AM111,4,FALSE))</f>
        <v/>
      </c>
    </row>
    <row r="70" spans="1:21" ht="40.5" customHeight="1" thickTop="1">
      <c r="C70" s="91"/>
      <c r="D70" s="91"/>
      <c r="E70" s="91"/>
      <c r="F70" s="232"/>
      <c r="G70" s="232"/>
      <c r="H70" s="239"/>
      <c r="I70" s="234"/>
      <c r="J70" s="112"/>
      <c r="K70" s="112"/>
      <c r="L70" s="112"/>
      <c r="M70" s="239"/>
      <c r="N70" s="239"/>
      <c r="O70" s="239"/>
      <c r="P70" s="169"/>
      <c r="Q70" s="233"/>
      <c r="R70" s="170"/>
      <c r="S70" s="273"/>
      <c r="T70" s="274"/>
      <c r="U70" s="273"/>
    </row>
    <row r="71" spans="1:21" ht="15.75">
      <c r="C71" s="91"/>
      <c r="D71" s="91"/>
      <c r="E71" s="91"/>
      <c r="F71" s="232"/>
      <c r="G71" s="232"/>
      <c r="H71" s="239"/>
      <c r="I71" s="234"/>
      <c r="J71" s="112"/>
      <c r="K71" s="112"/>
      <c r="L71" s="112"/>
      <c r="M71" s="239"/>
      <c r="N71" s="239"/>
      <c r="O71" s="239"/>
      <c r="P71" s="169"/>
      <c r="Q71" s="233"/>
      <c r="R71" s="170"/>
      <c r="S71" s="273"/>
      <c r="T71" s="274"/>
      <c r="U71" s="273"/>
    </row>
    <row r="72" spans="1:21" ht="24" thickBot="1">
      <c r="B72" s="1" t="s">
        <v>20</v>
      </c>
      <c r="C72" s="91"/>
      <c r="D72" s="91"/>
      <c r="E72" s="91"/>
      <c r="F72" s="232"/>
      <c r="G72" s="232"/>
      <c r="H72" s="239"/>
      <c r="I72" s="234"/>
      <c r="J72" s="112"/>
      <c r="K72" s="112"/>
      <c r="L72" s="112"/>
      <c r="M72" s="239"/>
      <c r="N72" s="239"/>
      <c r="O72" s="239"/>
      <c r="P72" s="169"/>
      <c r="Q72" s="233"/>
      <c r="R72" s="170"/>
      <c r="S72" s="273"/>
      <c r="T72" s="274"/>
      <c r="U72" s="273"/>
    </row>
    <row r="73" spans="1:21" ht="25.5" customHeight="1" thickTop="1">
      <c r="A73" s="198">
        <f>IF(Q62=B62, A62, A63)</f>
        <v>1</v>
      </c>
      <c r="B73" s="199" t="str">
        <f>IF(A3&gt;4,IF(Q62="TIE - HOLD RUNOFF","",Q62),IF(A3&lt;4,"BYE",IF(ISERROR(VLOOKUP(A73,'Open Quals'!AM12:'Open Quals'!AO111,3,FALSE))=TRUE,"BYE",VLOOKUP(A73,'Open Quals'!AM12:'Open Quals'!AO111,3,FALSE))))</f>
        <v>BYE</v>
      </c>
      <c r="C73" s="93"/>
      <c r="D73" s="94"/>
      <c r="E73" s="94"/>
      <c r="F73" s="65" t="str">
        <f t="array" ref="F73:F76">IF(LEFT(C73:C76,1)="D","-",IF(D73:D76&gt;'Open Quals'!A6,"-",IF(C73:C76&gt;0,C73:C76+D73:D76*'Open Quals'!A5+E73:E76*'Open Quals'!A7,"")))</f>
        <v/>
      </c>
      <c r="G73" s="217" t="str">
        <f t="array" ref="G73:G76">IF(F73:F76="","",IF(F73:F76="-","",RANK(F73:F76,F73:F76,1)))</f>
        <v/>
      </c>
      <c r="H73" s="218" t="str">
        <f>IF(AND(LEFT(C73,1)="D",LEFT(C74,1)="D"),"",IF(OR(C73="DNR",C74="DNR"),IF(C73="DNR",B74,B73),IF(OR(ISBLANK(C73),ISBLANK(C74)),"",IF(F73=F74,"TIE",IF(F73&gt;F74,B74,B73)))))</f>
        <v/>
      </c>
      <c r="I73" s="169"/>
      <c r="J73" s="98"/>
      <c r="K73" s="99"/>
      <c r="L73" s="99"/>
      <c r="M73" s="241" t="str">
        <f t="array" ref="M73:M76">IF(LEFT(J73:J76,1)="D","-",IF(K73:K76&gt;'Open Quals'!A6,"-",IF(J73:J76&gt;0,J73:J76+K73:K76*'Open Quals'!A5+L73:L76*'Open Quals'!A7,"")))</f>
        <v/>
      </c>
      <c r="N73" s="242" t="str">
        <f t="array" ref="N73:N76">IF(M73:M76="","",IF(M73:M76="-","",RANK(M73:M76,M73:M76,1)))</f>
        <v/>
      </c>
      <c r="O73" s="243" t="str">
        <f>IF(AND(LEFT(J73,1)="D",LEFT(J74,1)="D"),"",IF(OR(J73="DNR",J74="DNR"),IF(J73="DNR",B74,B73),IF(OR(ISBLANK(J73),ISBLANK(J74)),"",IF(M73=M74,"TIE",IF(M73&gt;M74,B74,B73)))))</f>
        <v/>
      </c>
      <c r="P73" s="169"/>
      <c r="Q73" s="244" t="str">
        <f>IF(B74="BYE", B73, IF(ISERROR(I74+P74)=TRUE,"",IF(I74+P74=0,"TIE - HOLD RUNOFF",IF(I74+P74&gt;0,B74,B73))))</f>
        <v>BYE</v>
      </c>
      <c r="R73" s="170"/>
      <c r="S73" s="273"/>
      <c r="T73" s="274"/>
      <c r="U73" s="273"/>
    </row>
    <row r="74" spans="1:21" ht="25.5" customHeight="1" thickBot="1">
      <c r="A74" s="206">
        <f>IF(Q64=B64, A64, A65)</f>
        <v>4</v>
      </c>
      <c r="B74" s="211" t="str">
        <f>IF(A3&gt;4,IF(Q64="TIE - HOLD RUNOFF","",Q64),IF(A3&lt;4,"BYE",IF(ISERROR(VLOOKUP(A74,'Open Quals'!AM12:'Open Quals'!AO111,3,FALSE))=TRUE,"BYE",VLOOKUP(A74,'Open Quals'!AM12:'Open Quals'!AO111,3,FALSE))))</f>
        <v>BYE</v>
      </c>
      <c r="C74" s="83"/>
      <c r="D74" s="84"/>
      <c r="E74" s="84"/>
      <c r="F74" s="227" t="str">
        <v/>
      </c>
      <c r="G74" s="221" t="str">
        <v/>
      </c>
      <c r="H74" s="228" t="str">
        <f>IF(AND(LEFT(C73,1)="D",LEFT(C74,1)="D"),"",IF(OR(C73="DNR",C74="DNR"),"by "&amp;ABS(I74)&amp;" seconds",IF(OR(ISBLANK(C73),ISBLANK(C74),F73=F74),"","by "&amp;ABS(I74)&amp;" seconds")))</f>
        <v/>
      </c>
      <c r="I74" s="219" t="str">
        <f>IF(AND(LEFT(C73,1)="D",LEFT(C74,1)="D"),"0",IF(OR(C73="DNR",C74="DNR"),IF(C73="DNR",1,-1)*'Open Quals'!A8,IF(OR(ISBLANK(C73),ISBLANK(C74)),"",IF(OR(F73="-",F74="-"),IF(F73="-",1,-1)*'Open Quals'!A8,IF(ABS(F73-F74)&gt;'Open Quals'!A9,IF(F73-F74&gt;'Open Quals'!A9,1,-1)*'Open Quals'!A9,ROUND(F73-F74,3))))))</f>
        <v/>
      </c>
      <c r="J74" s="100"/>
      <c r="K74" s="101"/>
      <c r="L74" s="101"/>
      <c r="M74" s="253" t="str">
        <v/>
      </c>
      <c r="N74" s="246" t="str">
        <v/>
      </c>
      <c r="O74" s="247" t="str">
        <f>IF(AND(LEFT(J73,1)="D",LEFT(J74,1)="D"),"",IF(OR(J73="DNR",J74="DNR"),"by "&amp;ABS(P74)&amp;" seconds",IF(OR(ISBLANK(J73),ISBLANK(J74),M73=M74),"","by "&amp;ABS(P74)&amp;" seconds")))</f>
        <v/>
      </c>
      <c r="P74" s="219" t="str">
        <f>IF(AND(LEFT(J73,1)="D",LEFT(J74,1)="D"),"0",IF(OR(J73="DNR",J74="DNR"),IF(J73="DNR",1,-1)*'Open Quals'!A8,IF(OR(ISBLANK(J73),ISBLANK(J74)),"",IF(OR(M73="-",M74="-"),IF(M73="-",1,-1)*'Open Quals'!A8,IF(ABS(M73-M74)&gt;'Open Quals'!A9,IF(M73-M74&gt;'Open Quals'!A9,1,-1)*'Open Quals'!A9,ROUND(M73-M74,3))))))</f>
        <v/>
      </c>
      <c r="Q74" s="248" t="str">
        <f>IF(B74="BYE","(BYE)",IF(ISERROR(I74+P74)=TRUE,"",IF(I74+P74=0,"","by "&amp;ABS(I74+P74)&amp;" seconds")))</f>
        <v>(BYE)</v>
      </c>
      <c r="R74" s="170"/>
      <c r="S74" s="273" t="str">
        <f>IF(B74="BYE", B74, IF(ISERROR(I74+P74)=TRUE,"",IF(I74+P74&gt;0,B73,B74)))</f>
        <v>BYE</v>
      </c>
      <c r="T74" s="274"/>
      <c r="U74" s="273"/>
    </row>
    <row r="75" spans="1:21" ht="25.5" customHeight="1">
      <c r="A75" s="208">
        <f>IF(Q66=B66, A66, A67)</f>
        <v>2</v>
      </c>
      <c r="B75" s="214" t="str">
        <f>IF(A3&gt;4,IF(Q66="TIE - HOLD RUNOFF","",Q66),IF(A3&lt;4,"BYE",IF(ISERROR(VLOOKUP(A75,'Open Quals'!AM12:'Open Quals'!AO111,3,FALSE))=TRUE,"BYE",VLOOKUP(A75,'Open Quals'!AM12:'Open Quals'!AO111,3,FALSE))))</f>
        <v>BYE</v>
      </c>
      <c r="C75" s="87"/>
      <c r="D75" s="88"/>
      <c r="E75" s="305"/>
      <c r="F75" s="237" t="str">
        <v/>
      </c>
      <c r="G75" s="224" t="str">
        <v/>
      </c>
      <c r="H75" s="225" t="str">
        <f>IF(AND(LEFT(C75,1)="D",LEFT(C76,1)="D"),"",IF(OR(C75="DNR",C76="DNR"),IF(C75="DNR",B76,B75),IF(OR(ISBLANK(C75),ISBLANK(C76)),"",IF(F75=F76,"TIE",IF(F75&gt;F76,B76,B75)))))</f>
        <v/>
      </c>
      <c r="I75" s="169"/>
      <c r="J75" s="102"/>
      <c r="K75" s="103"/>
      <c r="L75" s="314"/>
      <c r="M75" s="261" t="str">
        <v/>
      </c>
      <c r="N75" s="250" t="str">
        <v/>
      </c>
      <c r="O75" s="251" t="str">
        <f>IF(AND(LEFT(J75,1)="D",LEFT(J76,1)="D"),"",IF(OR(J75="DNR",J76="DNR"),IF(J75="DNR",B76,B75),IF(OR(ISBLANK(J75),ISBLANK(J76)),"",IF(M75=M76,"TIE",IF(M75&gt;M76,B76,B75)))))</f>
        <v/>
      </c>
      <c r="P75" s="169"/>
      <c r="Q75" s="252" t="str">
        <f>IF(B76="BYE", B75, IF(ISERROR(I76+P76)=TRUE,"",IF(I76+P76=0,"TIE - HOLD RUNOFF",IF(I76+P76&gt;0,B76,B75))))</f>
        <v>BYE</v>
      </c>
      <c r="R75" s="170"/>
      <c r="S75" s="273"/>
      <c r="T75" s="274"/>
      <c r="U75" s="273"/>
    </row>
    <row r="76" spans="1:21" ht="25.5" customHeight="1" thickBot="1">
      <c r="A76" s="212">
        <f>IF(Q68=B68, A68, A69)</f>
        <v>3</v>
      </c>
      <c r="B76" s="215" t="str">
        <f>IF(A3&gt;4,IF(Q68="TIE - HOLD RUNOFF","",Q68),IF(A3&lt;4,"BYE",IF(ISERROR(VLOOKUP(A76,'Open Quals'!AM12:'Open Quals'!AO111,3,FALSE))=TRUE,"BYE",VLOOKUP(A76,'Open Quals'!AM12:'Open Quals'!AO111,3,FALSE))))</f>
        <v>BYE</v>
      </c>
      <c r="C76" s="89"/>
      <c r="D76" s="90"/>
      <c r="E76" s="90"/>
      <c r="F76" s="229" t="str">
        <v/>
      </c>
      <c r="G76" s="230" t="str">
        <v/>
      </c>
      <c r="H76" s="231" t="str">
        <f>IF(AND(LEFT(C75,1)="D",LEFT(C76,1)="D"),"",IF(OR(C75="DNR",C76="DNR"),"by "&amp;ABS(I76)&amp;" seconds",IF(OR(ISBLANK(C75),ISBLANK(C76),F75=F76),"","by "&amp;ABS(I76)&amp;" seconds")))</f>
        <v/>
      </c>
      <c r="I76" s="219" t="str">
        <f>IF(AND(LEFT(C75,1)="D",LEFT(C76,1)="D"),"0",IF(OR(C75="DNR",C76="DNR"),IF(C75="DNR",1,-1)*'Open Quals'!A8,IF(OR(ISBLANK(C75),ISBLANK(C76)),"",IF(OR(F75="-",F76="-"),IF(F75="-",1,-1)*'Open Quals'!A8,IF(ABS(F75-F76)&gt;'Open Quals'!A9,IF(F75-F76&gt;'Open Quals'!A9,1,-1)*'Open Quals'!A9,ROUND(F75-F76,3))))))</f>
        <v/>
      </c>
      <c r="J76" s="105"/>
      <c r="K76" s="106"/>
      <c r="L76" s="106"/>
      <c r="M76" s="254" t="str">
        <v/>
      </c>
      <c r="N76" s="255" t="str">
        <v/>
      </c>
      <c r="O76" s="256" t="str">
        <f>IF(AND(LEFT(J75,1)="D",LEFT(J76,1)="D"),"",IF(OR(J75="DNR",J76="DNR"),"by "&amp;ABS(P76)&amp;" seconds",IF(OR(ISBLANK(J75),ISBLANK(J76),M75=M76),"","by "&amp;ABS(P76)&amp;" seconds")))</f>
        <v/>
      </c>
      <c r="P76" s="219" t="str">
        <f>IF(AND(LEFT(J75,1)="D",LEFT(J76,1)="D"),"0",IF(OR(J75="DNR",J76="DNR"),IF(J75="DNR",1,-1)*'Open Quals'!A8,IF(OR(ISBLANK(J75),ISBLANK(J76)),"",IF(OR(M75="-",M76="-"),IF(M75="-",1,-1)*'Open Quals'!A8,IF(ABS(M75-M76)&gt;'Open Quals'!A9,IF(M75-M76&gt;'Open Quals'!A9,1,-1)*'Open Quals'!A9,ROUND(M75-M76,3))))))</f>
        <v/>
      </c>
      <c r="Q76" s="257" t="str">
        <f>IF(B76="BYE","(BYE)",IF(ISERROR(I76+P76)=TRUE,"",IF(I76+P76=0,"","by "&amp;ABS(I76+P76)&amp;" seconds")))</f>
        <v>(BYE)</v>
      </c>
      <c r="R76" s="170"/>
      <c r="S76" s="273" t="str">
        <f>IF(B76="BYE", B76, IF(ISERROR(I76+P76)=TRUE,"",IF(I76+P76&gt;0,B75,B76)))</f>
        <v>BYE</v>
      </c>
      <c r="T76" s="274"/>
      <c r="U76" s="273"/>
    </row>
    <row r="77" spans="1:21" ht="16.5" thickTop="1">
      <c r="C77" s="91"/>
      <c r="D77" s="91"/>
      <c r="E77" s="91"/>
      <c r="F77" s="232"/>
      <c r="G77" s="232"/>
      <c r="H77" s="233"/>
      <c r="I77" s="169"/>
      <c r="J77" s="91"/>
      <c r="K77" s="91"/>
      <c r="L77" s="91"/>
      <c r="M77" s="232"/>
      <c r="N77" s="232"/>
      <c r="O77" s="233"/>
      <c r="P77" s="169"/>
      <c r="Q77" s="233"/>
      <c r="R77" s="170"/>
      <c r="S77" s="273"/>
      <c r="T77" s="274"/>
      <c r="U77" s="273"/>
    </row>
    <row r="78" spans="1:21" ht="15.75">
      <c r="C78" s="91"/>
      <c r="D78" s="91"/>
      <c r="E78" s="91"/>
      <c r="F78" s="232"/>
      <c r="G78" s="232"/>
      <c r="H78" s="233"/>
      <c r="I78" s="169"/>
      <c r="J78" s="91"/>
      <c r="K78" s="91"/>
      <c r="L78" s="91"/>
      <c r="M78" s="232"/>
      <c r="N78" s="232"/>
      <c r="O78" s="233"/>
      <c r="P78" s="169"/>
      <c r="Q78" s="233"/>
      <c r="R78" s="170"/>
      <c r="S78" s="273"/>
      <c r="T78" s="274"/>
      <c r="U78" s="273"/>
    </row>
    <row r="79" spans="1:21" ht="24" thickBot="1">
      <c r="B79" s="1" t="s">
        <v>31</v>
      </c>
      <c r="C79" s="91"/>
      <c r="D79" s="91"/>
      <c r="E79" s="91"/>
      <c r="F79" s="232"/>
      <c r="G79" s="232"/>
      <c r="H79" s="233"/>
      <c r="I79" s="169"/>
      <c r="J79" s="91"/>
      <c r="K79" s="91"/>
      <c r="L79" s="91"/>
      <c r="M79" s="232"/>
      <c r="N79" s="232"/>
      <c r="O79" s="233"/>
      <c r="P79" s="169"/>
      <c r="Q79" s="233"/>
      <c r="R79" s="170"/>
      <c r="S79" s="273"/>
      <c r="T79" s="274"/>
      <c r="U79" s="273"/>
    </row>
    <row r="80" spans="1:21" ht="25.5" customHeight="1" thickTop="1">
      <c r="A80" s="198">
        <f>IF(B74="BYE",IF(Q75=B75,A76,A75),IF(Q73=B73, A74, A73))</f>
        <v>3</v>
      </c>
      <c r="B80" s="199" t="str">
        <f>IF(A3&gt;2,IF(B74="BYE","BYE",IF(S74="","",S74)),IF(ISERROR(VLOOKUP(A80,'Open Quals'!AM12:'Open Quals'!AO111,3,FALSE))=TRUE,"BYE",VLOOKUP(A80,'Open Quals'!AM12:'Open Quals'!AO111,3,FALSE)))</f>
        <v>BYE</v>
      </c>
      <c r="C80" s="93"/>
      <c r="D80" s="94"/>
      <c r="E80" s="94"/>
      <c r="F80" s="65" t="str">
        <f t="array" ref="F80:F81">IF(LEFT(C80:C81,1)="D","-",IF(D80:D81&gt;'Open Quals'!A6,"-",IF(C80:C81&gt;0,C80:C81+D80:D81*'Open Quals'!A5+E80:E81*'Open Quals'!A7,"")))</f>
        <v/>
      </c>
      <c r="G80" s="217" t="str">
        <f t="array" ref="G80:G81">IF(F80:F81="","",IF(F80:F81="-","",RANK(F80:F81,F80:F81,1)))</f>
        <v/>
      </c>
      <c r="H80" s="218" t="str">
        <f>IF(AND(LEFT(C80,1)="D",LEFT(C81,1)="D"),"",IF(OR(C80="DNR",C81="DNR"),IF(C80="DNR",B81,B80),IF(OR(ISBLANK(C80),ISBLANK(C81)),"",IF(F80=F81,"TIE",IF(F80&gt;F81,B81,B80)))))</f>
        <v/>
      </c>
      <c r="I80" s="240"/>
      <c r="J80" s="98"/>
      <c r="K80" s="99"/>
      <c r="L80" s="99"/>
      <c r="M80" s="241" t="str">
        <f t="array" ref="M80:M81">IF(LEFT(J80:J81,1)="D","-",IF(K80:K81&gt;'Open Quals'!A6,"-",IF(J80:J81&gt;0,J80:J81+K80:K81*'Open Quals'!A5+L80:L81*'Open Quals'!A7,"")))</f>
        <v/>
      </c>
      <c r="N80" s="242" t="str">
        <f t="array" ref="N80:N81">IF(M80:M81="","",IF(M80:M81="-","",RANK(M80:M81,M80:M81,1)))</f>
        <v/>
      </c>
      <c r="O80" s="243" t="str">
        <f>IF(AND(LEFT(J80,1)="D",LEFT(J81,1)="D"),"",IF(OR(J80="DNR",J81="DNR"),IF(J80="DNR",B81,B80),IF(OR(ISBLANK(J80),ISBLANK(J81)),"",IF(M80=M81,"TIE",IF(M80&gt;M81,B81,B80)))))</f>
        <v/>
      </c>
      <c r="P80" s="169"/>
      <c r="Q80" s="244" t="str">
        <f>IF(B80="BYE", B81, IF(ISERROR(I81+P81)=TRUE,"",IF(I81+P81=0,"TIE - HOLD RUNOFF",IF(I81+P81&gt;0,B81,B80))))</f>
        <v>BYE</v>
      </c>
      <c r="R80" s="170" t="str">
        <f t="array" ref="R80:R81">IF(U80:U81="","",IF(ISERROR(U80:U81)=TRUE,"",2+RANK(U80:U81,U80:U81,1)))</f>
        <v/>
      </c>
      <c r="S80" s="273" t="str">
        <f>IF(B81="BYE", B80, IF(ISERROR(I81+P81)=TRUE,"",IF(I81+P81&gt;0,B81,B80)))</f>
        <v>BYE</v>
      </c>
      <c r="T80" s="169" t="str">
        <f>IF(ISERROR(VLOOKUP(S80,'Open Quals'!S12:T111,2,FALSE))=TRUE,"",VLOOKUP(S80,'Open Quals'!S12:T111,2,FALSE))</f>
        <v/>
      </c>
      <c r="U80" s="171" t="str">
        <f>IF(ISERROR(VLOOKUP(S80,'Open Quals'!AJ12:AM111,4,FALSE))=TRUE,"",VLOOKUP(S80,'Open Quals'!AJ12:AM111,4,FALSE))</f>
        <v/>
      </c>
    </row>
    <row r="81" spans="1:21" ht="25.5" customHeight="1" thickBot="1">
      <c r="A81" s="212">
        <f>IF(B74="BYE",A74,IF(Q75=B75, A76, A75))</f>
        <v>4</v>
      </c>
      <c r="B81" s="216" t="str">
        <f>IF(A3&gt;2,IF(B76="BYE","BYE",IF(S76="","",S76)),IF(ISERROR(VLOOKUP(A81,'Open Quals'!AM12:'Open Quals'!AO111,3,FALSE))=TRUE,"BYE",VLOOKUP(A81,'Open Quals'!AM12:'Open Quals'!AO111,3,FALSE)))</f>
        <v>BYE</v>
      </c>
      <c r="C81" s="89"/>
      <c r="D81" s="90"/>
      <c r="E81" s="90"/>
      <c r="F81" s="229" t="str">
        <v/>
      </c>
      <c r="G81" s="230" t="str">
        <v/>
      </c>
      <c r="H81" s="231" t="str">
        <f>IF(AND(LEFT(C80,1)="D",LEFT(C81,1)="D"),"",IF(OR(C80="DNR",C81="DNR"),"by "&amp;ABS(I81)&amp;" seconds",IF(OR(ISBLANK(C80),ISBLANK(C81),F80=F81),"","by "&amp;ABS(I81)&amp;" seconds")))</f>
        <v/>
      </c>
      <c r="I81" s="219" t="str">
        <f>IF(AND(LEFT(C80,1)="D",LEFT(C81,1)="D"),"0",IF(OR(C80="DNR",C81="DNR"),IF(C80="DNR",1,-1)*'Open Quals'!A8,IF(OR(ISBLANK(C80),ISBLANK(C81)),"",IF(OR(F80="-",F81="-"),IF(F80="-",1,-1)*'Open Quals'!A8,IF(ABS(F80-F81)&gt;'Open Quals'!A9,IF(F80-F81&gt;'Open Quals'!A9,1,-1)*'Open Quals'!A9,ROUND(F80-F81,3))))))</f>
        <v/>
      </c>
      <c r="J81" s="105"/>
      <c r="K81" s="106"/>
      <c r="L81" s="106"/>
      <c r="M81" s="254" t="str">
        <v/>
      </c>
      <c r="N81" s="255" t="str">
        <v/>
      </c>
      <c r="O81" s="256" t="str">
        <f>IF(AND(LEFT(J80,1)="D",LEFT(J81,1)="D"),"",IF(OR(J80="DNR",J81="DNR"),"by "&amp;ABS(P81)&amp;" seconds",IF(OR(ISBLANK(J80),ISBLANK(J81),M80=M81),"","by "&amp;ABS(P81)&amp;" seconds")))</f>
        <v/>
      </c>
      <c r="P81" s="219" t="str">
        <f>IF(AND(LEFT(J80,1)="D",LEFT(J81,1)="D"),"0",IF(OR(J80="DNR",J81="DNR"),IF(J80="DNR",1,-1)*'Open Quals'!A8,IF(OR(ISBLANK(J80),ISBLANK(J81)),"",IF(OR(M80="-",M81="-"),IF(M80="-",1,-1)*'Open Quals'!A8,IF(ABS(M80-M81)&gt;'Open Quals'!A9,IF(M80-M81&gt;'Open Quals'!A9,1,-1)*'Open Quals'!A9,ROUND(M80-M81,3))))))</f>
        <v/>
      </c>
      <c r="Q81" s="257" t="str">
        <f>IF(B81="BYE","(BYE)",IF(ISERROR(I81+P81)=TRUE,"",IF(I81+P81=0,"","by "&amp;ABS(I81+P81)&amp;" seconds")))</f>
        <v>(BYE)</v>
      </c>
      <c r="R81" s="170" t="str">
        <v/>
      </c>
      <c r="S81" s="273" t="str">
        <f>IF(B81="BYE", B81, IF(ISERROR(I81+P81)=TRUE,"",IF(I81+P81&gt;0,B80,B81)))</f>
        <v>BYE</v>
      </c>
      <c r="T81" s="169" t="str">
        <f>IF(ISERROR(VLOOKUP(S81,'Open Quals'!S12:T111,2,FALSE))=TRUE,"",VLOOKUP(S81,'Open Quals'!S12:T111,2,FALSE))</f>
        <v/>
      </c>
      <c r="U81" s="171" t="str">
        <f>IF(ISERROR(VLOOKUP(S81,'Open Quals'!AJ12:AM111,4,FALSE))=TRUE,"",VLOOKUP(S81,'Open Quals'!AJ12:AM111,4,FALSE))</f>
        <v/>
      </c>
    </row>
    <row r="82" spans="1:21" ht="16.5" thickTop="1">
      <c r="C82" s="91"/>
      <c r="D82" s="91"/>
      <c r="E82" s="91"/>
      <c r="F82" s="232"/>
      <c r="G82" s="232"/>
      <c r="H82" s="233"/>
      <c r="I82" s="169"/>
      <c r="J82" s="91"/>
      <c r="K82" s="91"/>
      <c r="L82" s="91"/>
      <c r="M82" s="232"/>
      <c r="N82" s="232"/>
      <c r="O82" s="233"/>
      <c r="P82" s="169"/>
      <c r="Q82" s="233"/>
      <c r="R82" s="170"/>
      <c r="S82" s="273"/>
      <c r="T82" s="275"/>
      <c r="U82" s="171"/>
    </row>
    <row r="83" spans="1:21" ht="15.75">
      <c r="C83" s="91"/>
      <c r="D83" s="91"/>
      <c r="E83" s="91"/>
      <c r="F83" s="232"/>
      <c r="G83" s="232"/>
      <c r="H83" s="233"/>
      <c r="I83" s="169"/>
      <c r="J83" s="91"/>
      <c r="K83" s="91"/>
      <c r="L83" s="91"/>
      <c r="M83" s="232"/>
      <c r="N83" s="232"/>
      <c r="O83" s="233"/>
      <c r="P83" s="169"/>
      <c r="Q83" s="233"/>
      <c r="R83" s="170"/>
      <c r="S83" s="273"/>
      <c r="T83" s="275"/>
      <c r="U83" s="171"/>
    </row>
    <row r="84" spans="1:21" ht="24" thickBot="1">
      <c r="B84" s="1" t="s">
        <v>21</v>
      </c>
      <c r="C84" s="91"/>
      <c r="D84" s="91"/>
      <c r="E84" s="91"/>
      <c r="F84" s="232"/>
      <c r="G84" s="232"/>
      <c r="H84" s="233"/>
      <c r="I84" s="169"/>
      <c r="J84" s="91"/>
      <c r="K84" s="91"/>
      <c r="L84" s="91"/>
      <c r="M84" s="232"/>
      <c r="N84" s="232"/>
      <c r="O84" s="233"/>
      <c r="P84" s="169"/>
      <c r="Q84" s="233"/>
      <c r="R84" s="170"/>
      <c r="S84" s="273"/>
      <c r="T84" s="275"/>
      <c r="U84" s="171"/>
    </row>
    <row r="85" spans="1:21" ht="25.5" customHeight="1" thickTop="1">
      <c r="A85" s="198">
        <f>IF(Q73=B73, A73, A74)</f>
        <v>1</v>
      </c>
      <c r="B85" s="199" t="str">
        <f>IF(A3&gt;2,IF(Q73="TIE - HOLD RUNOFF","",Q73),IF(ISERROR(VLOOKUP(A85,'Open Quals'!AM12:'Open Quals'!AO111,3,FALSE))=TRUE,"BYE",VLOOKUP(A85,'Open Quals'!AM12:'Open Quals'!AO111,3,FALSE)))</f>
        <v>BYE</v>
      </c>
      <c r="C85" s="93"/>
      <c r="D85" s="94"/>
      <c r="E85" s="94"/>
      <c r="F85" s="65" t="str">
        <f t="array" ref="F85:F86">IF(LEFT(C85:C86,1)="D","-",IF(D85:D86&gt;'Open Quals'!A6,"-",IF(C85:C86&gt;0,C85:C86+D85:D86*'Open Quals'!A5+E85:E86*'Open Quals'!A7,"")))</f>
        <v/>
      </c>
      <c r="G85" s="217" t="str">
        <f t="array" ref="G85:G86">IF(F85:F86="","",IF(F85:F86="-","",RANK(F85:F86,F85:F86,1)))</f>
        <v/>
      </c>
      <c r="H85" s="218" t="str">
        <f>IF(AND(LEFT(C85,1)="D",LEFT(C86,1)="D"),"",IF(OR(C85="DNR",C86="DNR"),IF(C85="DNR",B86,B85),IF(OR(ISBLANK(C85),ISBLANK(C86)),"",IF(F85=F86,"TIE",IF(F85&gt;F86,B86,B85)))))</f>
        <v/>
      </c>
      <c r="I85" s="169"/>
      <c r="J85" s="98"/>
      <c r="K85" s="99"/>
      <c r="L85" s="99"/>
      <c r="M85" s="241" t="str">
        <f t="array" ref="M85:M86">IF(LEFT(J85:J86,1)="D","-",IF(K85:K86&gt;'Open Quals'!A6,"-",IF(J85:J86&gt;0,J85:J86+K85:K86*'Open Quals'!A5+L85:L86*'Open Quals'!A7,"")))</f>
        <v/>
      </c>
      <c r="N85" s="242" t="str">
        <f t="array" ref="N85:N86">IF(M85:M86="","",IF(M85:M86="-","",RANK(M85:M86,M85:M86,1)))</f>
        <v/>
      </c>
      <c r="O85" s="243" t="str">
        <f>IF(AND(LEFT(J85,1)="D",LEFT(J86,1)="D"),"",IF(OR(J85="DNR",J86="DNR"),IF(J85="DNR",B86,B85),IF(OR(ISBLANK(J85),ISBLANK(J86)),"",IF(M85=M86,"TIE",IF(M85&gt;M86,B86,B85)))))</f>
        <v/>
      </c>
      <c r="P85" s="169"/>
      <c r="Q85" s="244" t="str">
        <f>IF(B86="BYE", B85, IF(ISERROR(I86+P86)=TRUE,"",IF(I86+P86=0,"TIE - HOLD RUNOFF",IF(I86+P86&gt;0,B86,B85))))</f>
        <v>BYE</v>
      </c>
      <c r="R85" s="170" t="str">
        <f t="array" ref="R85:R86">IF(U85:U86="","",IF(ISERROR(U85:U86)=TRUE,"",RANK(U85:U86,U85:U86,1)))</f>
        <v/>
      </c>
      <c r="S85" s="273" t="str">
        <f>IF(B86="BYE", B85, IF(ISERROR(I86+P86)=TRUE,"",IF(I86+P86&gt;0,B86,B85)))</f>
        <v>BYE</v>
      </c>
      <c r="T85" s="169" t="str">
        <f>IF(ISERROR(VLOOKUP(S85,'Open Quals'!S12:T111,2,FALSE))=TRUE,"",VLOOKUP(S85,'Open Quals'!S12:T111,2,FALSE))</f>
        <v/>
      </c>
      <c r="U85" s="171" t="str">
        <f>IF(ISERROR(VLOOKUP(S85,'Open Quals'!AJ12:AM111,4,FALSE))=TRUE,"",VLOOKUP(S85,'Open Quals'!AJ12:AM111,4,FALSE))</f>
        <v/>
      </c>
    </row>
    <row r="86" spans="1:21" ht="25.5" customHeight="1" thickBot="1">
      <c r="A86" s="212">
        <f>IF(Q75=B75, A75, A76)</f>
        <v>2</v>
      </c>
      <c r="B86" s="216" t="str">
        <f>IF(A3&gt;2,IF(Q75="TIE - HOLD RUNOFF","",Q75),IF(ISERROR(VLOOKUP(A86,'Open Quals'!AM12:'Open Quals'!AO111,3,FALSE))=TRUE,"BYE",VLOOKUP(A86,'Open Quals'!AM12:'Open Quals'!AO111,3,FALSE)))</f>
        <v>BYE</v>
      </c>
      <c r="C86" s="89"/>
      <c r="D86" s="90"/>
      <c r="E86" s="90"/>
      <c r="F86" s="229" t="str">
        <v/>
      </c>
      <c r="G86" s="230" t="str">
        <v/>
      </c>
      <c r="H86" s="231" t="str">
        <f>IF(AND(LEFT(C85,1)="D",LEFT(C86,1)="D"),"",IF(OR(C85="DNR",C86="DNR"),"by "&amp;ABS(I86)&amp;" seconds",IF(OR(ISBLANK(C85),ISBLANK(C86),F85=F86),"","by "&amp;ABS(I86)&amp;" seconds")))</f>
        <v/>
      </c>
      <c r="I86" s="219" t="str">
        <f>IF(AND(LEFT(C85,1)="D",LEFT(C86,1)="D"),"0",IF(OR(C85="DNR",C86="DNR"),IF(C85="DNR",1,-1)*'Open Quals'!A8,IF(OR(ISBLANK(C85),ISBLANK(C86)),"",IF(OR(F85="-",F86="-"),IF(F85="-",1,-1)*'Open Quals'!A8,IF(ABS(F85-F86)&gt;'Open Quals'!A9,IF(F85-F86&gt;'Open Quals'!A9,1,-1)*'Open Quals'!A9,ROUND(F85-F86,3))))))</f>
        <v/>
      </c>
      <c r="J86" s="105"/>
      <c r="K86" s="106"/>
      <c r="L86" s="106"/>
      <c r="M86" s="254" t="str">
        <v/>
      </c>
      <c r="N86" s="255" t="str">
        <v/>
      </c>
      <c r="O86" s="256" t="str">
        <f>IF(AND(LEFT(J85,1)="D",LEFT(J86,1)="D"),"",IF(OR(J85="DNR",J86="DNR"),"by "&amp;ABS(P86)&amp;" seconds",IF(OR(ISBLANK(J85),ISBLANK(J86),M85=M86),"","by "&amp;ABS(P86)&amp;" seconds")))</f>
        <v/>
      </c>
      <c r="P86" s="219" t="str">
        <f>IF(AND(LEFT(J85,1)="D",LEFT(J86,1)="D"),"0",IF(OR(J85="DNR",J86="DNR"),IF(J85="DNR",1,-1)*'Open Quals'!A8,IF(OR(ISBLANK(J85),ISBLANK(J86)),"",IF(OR(M85="-",M86="-"),IF(M85="-",1,-1)*'Open Quals'!A8,IF(ABS(M85-M86)&gt;'Open Quals'!A9,IF(M85-M86&gt;'Open Quals'!A9,1,-1)*'Open Quals'!A9,ROUND(M85-M86,3))))))</f>
        <v/>
      </c>
      <c r="Q86" s="257" t="str">
        <f>IF(B86="BYE","(BYE)",IF(ISERROR(I86+P86)=TRUE,"",IF(I86+P86=0,"","by "&amp;ABS(I86+P86)&amp;" seconds")))</f>
        <v>(BYE)</v>
      </c>
      <c r="R86" s="170" t="str">
        <v/>
      </c>
      <c r="S86" s="273" t="str">
        <f>IF(B86="BYE", B86, IF(ISERROR(I86+P86)=TRUE,"",IF(I86+P86&gt;0,B85,B86)))</f>
        <v>BYE</v>
      </c>
      <c r="T86" s="169" t="str">
        <f>IF(ISERROR(VLOOKUP(S86,'Open Quals'!S12:T111,2,FALSE))=TRUE,"",VLOOKUP(S86,'Open Quals'!S12:T111,2,FALSE))</f>
        <v/>
      </c>
      <c r="U86" s="171" t="str">
        <f>IF(ISERROR(VLOOKUP(S86,'Open Quals'!AJ12:AM111,4,FALSE))=TRUE,"",VLOOKUP(S86,'Open Quals'!AJ12:AM111,4,FALSE))</f>
        <v/>
      </c>
    </row>
    <row r="87" spans="1:21" ht="18.75" thickTop="1"/>
    <row r="88" spans="1:21" ht="18.75" thickBot="1"/>
    <row r="89" spans="1:21" ht="25.5" customHeight="1" thickTop="1" thickBot="1">
      <c r="A89" s="387" t="s">
        <v>34</v>
      </c>
      <c r="B89" s="388"/>
      <c r="C89" s="34"/>
      <c r="D89" s="34"/>
      <c r="E89" s="34"/>
      <c r="F89" s="43"/>
      <c r="S89" s="149"/>
      <c r="T89" s="149"/>
    </row>
    <row r="90" spans="1:21" ht="78" customHeight="1" thickTop="1" thickBot="1">
      <c r="A90" s="35" t="s">
        <v>36</v>
      </c>
      <c r="B90" s="36" t="s">
        <v>28</v>
      </c>
      <c r="C90" s="37" t="s">
        <v>35</v>
      </c>
      <c r="D90" s="44" t="s">
        <v>30</v>
      </c>
      <c r="E90" s="306"/>
      <c r="F90" s="45" t="s">
        <v>39</v>
      </c>
      <c r="S90" s="149"/>
      <c r="T90" s="149"/>
    </row>
    <row r="91" spans="1:21" ht="25.5" customHeight="1" thickTop="1">
      <c r="A91" s="30">
        <v>1</v>
      </c>
      <c r="B91" s="262" t="str">
        <f t="array" ref="B91">IF(Q85="BYE","",Q85)</f>
        <v/>
      </c>
      <c r="C91" s="65" t="str">
        <f>T85</f>
        <v/>
      </c>
      <c r="D91" s="263" t="str">
        <f>U85</f>
        <v/>
      </c>
      <c r="E91" s="307"/>
      <c r="F91" s="46"/>
      <c r="G91"/>
      <c r="H91" s="281"/>
      <c r="I91"/>
      <c r="J91"/>
      <c r="K91"/>
      <c r="L91"/>
      <c r="M91"/>
      <c r="N91"/>
      <c r="O91"/>
      <c r="P91"/>
      <c r="Q91"/>
      <c r="S91" s="149"/>
      <c r="T91" s="149"/>
    </row>
    <row r="92" spans="1:21" ht="25.5" customHeight="1">
      <c r="A92" s="31">
        <v>2</v>
      </c>
      <c r="B92" s="264" t="str">
        <f>IF(S86="BYE","",S86)</f>
        <v/>
      </c>
      <c r="C92" s="265" t="str">
        <f>T86</f>
        <v/>
      </c>
      <c r="D92" s="266" t="str">
        <f>U86</f>
        <v/>
      </c>
      <c r="E92" s="308"/>
      <c r="F92" s="47"/>
      <c r="G92"/>
      <c r="H92" s="281"/>
      <c r="I92"/>
      <c r="J92"/>
      <c r="K92"/>
      <c r="L92"/>
      <c r="O92"/>
      <c r="P92"/>
      <c r="Q92"/>
      <c r="S92" s="149"/>
      <c r="T92" s="149"/>
    </row>
    <row r="93" spans="1:21" ht="25.5" customHeight="1">
      <c r="A93" s="31">
        <v>3</v>
      </c>
      <c r="B93" s="267" t="str">
        <f>IF(Q80="BYE","",Q80)</f>
        <v/>
      </c>
      <c r="C93" s="268" t="str">
        <f>T80</f>
        <v/>
      </c>
      <c r="D93" s="266" t="str">
        <f>U80</f>
        <v/>
      </c>
      <c r="E93" s="308"/>
      <c r="F93" s="47"/>
      <c r="G93"/>
      <c r="H93" s="281"/>
      <c r="I93"/>
      <c r="J93"/>
      <c r="K93"/>
      <c r="L93"/>
      <c r="O93"/>
      <c r="P93"/>
      <c r="Q93"/>
      <c r="S93" s="149"/>
      <c r="T93" s="149"/>
    </row>
    <row r="94" spans="1:21" ht="25.5" customHeight="1">
      <c r="A94" s="31">
        <v>4</v>
      </c>
      <c r="B94" s="264" t="str">
        <f>IF(S81="BYE","",S81)</f>
        <v/>
      </c>
      <c r="C94" s="265" t="str">
        <f>T81</f>
        <v/>
      </c>
      <c r="D94" s="266" t="str">
        <f>U81</f>
        <v/>
      </c>
      <c r="E94" s="308"/>
      <c r="F94" s="47"/>
      <c r="G94"/>
      <c r="H94" s="281"/>
      <c r="I94"/>
      <c r="J94"/>
      <c r="K94"/>
      <c r="L94"/>
      <c r="O94"/>
      <c r="P94"/>
      <c r="Q94"/>
      <c r="S94" s="149"/>
      <c r="T94" s="149"/>
    </row>
    <row r="95" spans="1:21" ht="25.5" customHeight="1">
      <c r="A95" s="31">
        <v>5</v>
      </c>
      <c r="B95" s="267" t="str">
        <f>IF(ISERROR(VLOOKUP(5,R63:T69,2,FALSE))=TRUE,"",VLOOKUP(5,R63:T69,2,FALSE))</f>
        <v/>
      </c>
      <c r="C95" s="268" t="str">
        <f>IF(ISERROR(ROUND(VLOOKUP(5,R63:T69,3,FALSE),3))=TRUE,"",ROUND(VLOOKUP(5,R63:T69,3,FALSE),3))</f>
        <v/>
      </c>
      <c r="D95" s="266" t="str">
        <f>IF(ISERROR(VLOOKUP(5,R63:U69,4,FALSE))=TRUE,"",VLOOKUP(5,R63:U69,4,FALSE))</f>
        <v/>
      </c>
      <c r="E95" s="308"/>
      <c r="F95" s="47"/>
      <c r="G95"/>
      <c r="H95"/>
      <c r="I95"/>
      <c r="J95"/>
      <c r="K95"/>
      <c r="L95"/>
      <c r="O95"/>
      <c r="P95"/>
      <c r="Q95"/>
      <c r="S95" s="149"/>
      <c r="T95" s="149"/>
    </row>
    <row r="96" spans="1:21" ht="25.5" customHeight="1">
      <c r="A96" s="31">
        <v>6</v>
      </c>
      <c r="B96" s="264" t="str">
        <f>IF(ISERROR(VLOOKUP(6,R63:T69,2,FALSE))=TRUE,"",VLOOKUP(6,R63:T69,2,FALSE))</f>
        <v/>
      </c>
      <c r="C96" s="265" t="str">
        <f>IF(ISERROR(ROUND(VLOOKUP(6,R63:T69,3,FALSE),3))=TRUE,"",ROUND(VLOOKUP(6,R63:T69,3,FALSE),3))</f>
        <v/>
      </c>
      <c r="D96" s="266" t="str">
        <f>IF(ISERROR(VLOOKUP(6,R63:U69,4,FALSE))=TRUE,"",VLOOKUP(6,R63:U69,4,FALSE))</f>
        <v/>
      </c>
      <c r="E96" s="308"/>
      <c r="F96" s="47"/>
      <c r="G96"/>
      <c r="H96"/>
      <c r="I96"/>
      <c r="J96"/>
      <c r="K96"/>
      <c r="L96"/>
      <c r="M96"/>
      <c r="N96"/>
      <c r="O96"/>
      <c r="P96"/>
      <c r="Q96"/>
      <c r="S96" s="149"/>
      <c r="T96" s="149"/>
    </row>
    <row r="97" spans="1:20" ht="25.5" customHeight="1">
      <c r="A97" s="31">
        <v>7</v>
      </c>
      <c r="B97" s="267" t="str">
        <f>IF(ISERROR(VLOOKUP(7,R63:T69,2,FALSE))=TRUE,"",VLOOKUP(7,R63:T69,2,FALSE))</f>
        <v/>
      </c>
      <c r="C97" s="268" t="str">
        <f>IF(ISERROR(ROUND(VLOOKUP(7,R63:T69,3,FALSE),3))=TRUE,"",ROUND(VLOOKUP(7,R63:T69,3,FALSE),3))</f>
        <v/>
      </c>
      <c r="D97" s="266" t="str">
        <f>IF(ISERROR(VLOOKUP(7,R63:U69,4,FALSE))=TRUE,"",VLOOKUP(7,R63:U69,4,FALSE))</f>
        <v/>
      </c>
      <c r="E97" s="308"/>
      <c r="F97" s="47"/>
      <c r="G97"/>
      <c r="H97"/>
      <c r="I97"/>
      <c r="J97"/>
      <c r="K97"/>
      <c r="L97"/>
      <c r="M97"/>
      <c r="N97"/>
      <c r="O97"/>
      <c r="P97"/>
      <c r="Q97"/>
      <c r="S97" s="149"/>
      <c r="T97" s="149"/>
    </row>
    <row r="98" spans="1:20" ht="25.5" customHeight="1">
      <c r="A98" s="31">
        <v>8</v>
      </c>
      <c r="B98" s="264" t="str">
        <f>IF(ISERROR(VLOOKUP(8,R63:T69,2,FALSE))=TRUE,"",VLOOKUP(8,R63:T69,2,FALSE))</f>
        <v/>
      </c>
      <c r="C98" s="265" t="str">
        <f>IF(ISERROR(ROUND(VLOOKUP(8,R63:T69,3,FALSE),3))=TRUE,"",ROUND(VLOOKUP(8,R63:T69,3,FALSE),3))</f>
        <v/>
      </c>
      <c r="D98" s="266" t="str">
        <f>IF(ISERROR(VLOOKUP(8,R63:U69,4,FALSE))=TRUE,"",VLOOKUP(8,R63:U69,4,FALSE))</f>
        <v/>
      </c>
      <c r="E98" s="308"/>
      <c r="F98" s="47"/>
      <c r="G98"/>
      <c r="H98"/>
      <c r="I98"/>
      <c r="J98"/>
      <c r="K98"/>
      <c r="L98"/>
      <c r="M98"/>
      <c r="N98"/>
      <c r="O98"/>
      <c r="P98"/>
      <c r="Q98"/>
    </row>
    <row r="99" spans="1:20" ht="25.5" customHeight="1">
      <c r="A99" s="33">
        <v>9</v>
      </c>
      <c r="B99" s="269" t="str">
        <f>IF(ISERROR(VLOOKUP(9,R44:T58,2,FALSE))=TRUE,"",VLOOKUP(9,R44:T58,2,FALSE))</f>
        <v/>
      </c>
      <c r="C99" s="268" t="str">
        <f>IF(ISERROR(ROUND(VLOOKUP(9,R44:T58,3,FALSE),3))=TRUE,"",ROUND(VLOOKUP(9,R44:T58,3,FALSE),3))</f>
        <v/>
      </c>
      <c r="D99" s="270" t="str">
        <f>IF(ISERROR(VLOOKUP(9,R44:U58,4,FALSE))=TRUE,"",VLOOKUP(9,R44:U58,4,FALSE))</f>
        <v/>
      </c>
      <c r="E99" s="309"/>
      <c r="F99" s="48"/>
      <c r="G99"/>
      <c r="H99"/>
      <c r="I99"/>
      <c r="J99"/>
      <c r="K99"/>
      <c r="L99"/>
      <c r="M99"/>
      <c r="N99"/>
      <c r="O99"/>
      <c r="P99"/>
      <c r="Q99"/>
    </row>
    <row r="100" spans="1:20" ht="25.5" customHeight="1">
      <c r="A100" s="31">
        <v>10</v>
      </c>
      <c r="B100" s="264" t="str">
        <f>IF(ISERROR(VLOOKUP(10,R44:T58,2,FALSE))=TRUE,"",VLOOKUP(10,R44:T58,2,FALSE))</f>
        <v/>
      </c>
      <c r="C100" s="265" t="str">
        <f>IF(ISERROR(ROUND(VLOOKUP(10,R44:T58,3,FALSE),3))=TRUE,"",ROUND(VLOOKUP(10,R44:T58,3,FALSE),3))</f>
        <v/>
      </c>
      <c r="D100" s="266" t="str">
        <f>IF(ISERROR(VLOOKUP(10,R44:U58,4,FALSE))=TRUE,"",VLOOKUP(10,R44:U58,4,FALSE))</f>
        <v/>
      </c>
      <c r="E100" s="308"/>
      <c r="F100" s="47"/>
      <c r="G100"/>
      <c r="H100"/>
      <c r="I100"/>
      <c r="J100"/>
      <c r="K100"/>
      <c r="L100"/>
      <c r="M100"/>
      <c r="N100"/>
      <c r="O100"/>
      <c r="P100"/>
      <c r="Q100"/>
    </row>
    <row r="101" spans="1:20" ht="25.5" customHeight="1">
      <c r="A101" s="31">
        <v>11</v>
      </c>
      <c r="B101" s="267" t="str">
        <f>IF(ISERROR(VLOOKUP(11,R44:T58,2,FALSE))=TRUE,"",VLOOKUP(11,R44:T58,2,FALSE))</f>
        <v/>
      </c>
      <c r="C101" s="268" t="str">
        <f>IF(ISERROR(ROUND(VLOOKUP(11,R44:T58,3,FALSE),3))=TRUE,"",ROUND(VLOOKUP(11,R44:T58,3,FALSE),3))</f>
        <v/>
      </c>
      <c r="D101" s="266" t="str">
        <f>IF(ISERROR(VLOOKUP(11,R44:U58,4,FALSE))=TRUE,"",VLOOKUP(11,R44:U58,4,FALSE))</f>
        <v/>
      </c>
      <c r="E101" s="308"/>
      <c r="F101" s="47"/>
      <c r="G101"/>
      <c r="H101"/>
      <c r="I101"/>
      <c r="J101"/>
      <c r="K101"/>
      <c r="L101"/>
      <c r="M101"/>
      <c r="N101"/>
      <c r="O101"/>
      <c r="P101"/>
      <c r="Q101"/>
    </row>
    <row r="102" spans="1:20" ht="25.5" customHeight="1">
      <c r="A102" s="31">
        <v>12</v>
      </c>
      <c r="B102" s="264" t="str">
        <f>IF(ISERROR(VLOOKUP(12,R44:T58,2,FALSE))=TRUE,"",VLOOKUP(12,R44:T58,2,FALSE))</f>
        <v/>
      </c>
      <c r="C102" s="265" t="str">
        <f>IF(ISERROR(ROUND(VLOOKUP(12,R44:T58,3,FALSE),3))=TRUE,"",ROUND(VLOOKUP(12,R44:T58,3,FALSE),3))</f>
        <v/>
      </c>
      <c r="D102" s="266" t="str">
        <f>IF(ISERROR(VLOOKUP(12,R44:U58,4,FALSE))=TRUE,"",VLOOKUP(12,R44:U58,4,FALSE))</f>
        <v/>
      </c>
      <c r="E102" s="308"/>
      <c r="F102" s="47"/>
      <c r="G102"/>
      <c r="H102"/>
      <c r="I102"/>
      <c r="J102"/>
      <c r="K102"/>
      <c r="L102"/>
      <c r="M102"/>
      <c r="N102"/>
      <c r="O102"/>
      <c r="P102"/>
      <c r="Q102"/>
    </row>
    <row r="103" spans="1:20" ht="25.5" customHeight="1">
      <c r="A103" s="31">
        <v>13</v>
      </c>
      <c r="B103" s="267" t="str">
        <f>IF(ISERROR(VLOOKUP(13,R44:T58,2,FALSE))=TRUE,"",VLOOKUP(13,R44:T58,2,FALSE))</f>
        <v/>
      </c>
      <c r="C103" s="268" t="str">
        <f>IF(ISERROR(ROUND(VLOOKUP(13,R44:T58,3,FALSE),3))=TRUE,"",ROUND(VLOOKUP(13,R44:T58,3,FALSE),3))</f>
        <v/>
      </c>
      <c r="D103" s="266" t="str">
        <f>IF(ISERROR(VLOOKUP(13,R44:U58,4,FALSE))=TRUE,"",VLOOKUP(13,R44:U58,4,FALSE))</f>
        <v/>
      </c>
      <c r="E103" s="308"/>
      <c r="F103" s="47"/>
      <c r="G103"/>
      <c r="H103"/>
      <c r="I103"/>
      <c r="J103"/>
      <c r="K103"/>
      <c r="L103"/>
      <c r="M103"/>
      <c r="N103"/>
      <c r="O103"/>
      <c r="P103"/>
      <c r="Q103"/>
    </row>
    <row r="104" spans="1:20" ht="25.5" customHeight="1">
      <c r="A104" s="31">
        <v>14</v>
      </c>
      <c r="B104" s="264" t="str">
        <f>IF(ISERROR(VLOOKUP(14,R44:T58,2,FALSE))=TRUE,"",VLOOKUP(14,R44:T58,2,FALSE))</f>
        <v/>
      </c>
      <c r="C104" s="265" t="str">
        <f>IF(ISERROR(ROUND(VLOOKUP(14,R44:T58,3,FALSE),3)),"",ROUND(VLOOKUP(14,R44:T58,3,FALSE),3))</f>
        <v/>
      </c>
      <c r="D104" s="266" t="str">
        <f>IF(ISERROR(VLOOKUP(14,R44:U58,4,FALSE)),"",VLOOKUP(14,R44:U58,4,FALSE))</f>
        <v/>
      </c>
      <c r="E104" s="308"/>
      <c r="F104" s="47"/>
      <c r="G104"/>
      <c r="H104"/>
      <c r="I104"/>
      <c r="J104"/>
      <c r="K104"/>
      <c r="L104"/>
      <c r="M104"/>
      <c r="N104"/>
      <c r="O104"/>
      <c r="P104"/>
      <c r="Q104"/>
    </row>
    <row r="105" spans="1:20" ht="25.5" customHeight="1">
      <c r="A105" s="31">
        <v>15</v>
      </c>
      <c r="B105" s="267" t="str">
        <f>IF(ISERROR(VLOOKUP(15,R44:T58,2,FALSE))=TRUE,"",VLOOKUP(15,R44:T58,2,FALSE))</f>
        <v/>
      </c>
      <c r="C105" s="268" t="str">
        <f>IF(ISERROR(ROUND(VLOOKUP(15,R44:T58,3,FALSE),3))=TRUE,"",ROUND(VLOOKUP(15,R44:T58,3,FALSE),3))</f>
        <v/>
      </c>
      <c r="D105" s="266" t="str">
        <f>IF(ISERROR(VLOOKUP(15,R44:U58,4,FALSE))=TRUE,"",VLOOKUP(15,R44:U58,4,FALSE))</f>
        <v/>
      </c>
      <c r="E105" s="308"/>
      <c r="F105" s="47"/>
      <c r="G105"/>
      <c r="H105"/>
      <c r="I105"/>
      <c r="J105"/>
      <c r="K105"/>
      <c r="L105"/>
      <c r="M105"/>
      <c r="N105"/>
      <c r="O105"/>
      <c r="P105"/>
      <c r="Q105"/>
    </row>
    <row r="106" spans="1:20" ht="25.5" customHeight="1">
      <c r="A106" s="31">
        <v>16</v>
      </c>
      <c r="B106" s="264" t="str">
        <f>IF(ISERROR(VLOOKUP(16,R44:T58,2,FALSE))=TRUE,"",VLOOKUP(16,R44:T58,2,FALSE))</f>
        <v/>
      </c>
      <c r="C106" s="271" t="str">
        <f>IF(ISERROR(ROUND(VLOOKUP(16,R44:T58,3,FALSE),3))=TRUE,"",ROUND(VLOOKUP(16,R44:T58,3,FALSE),3))</f>
        <v/>
      </c>
      <c r="D106" s="266" t="str">
        <f>IF(ISERROR(VLOOKUP(16,R44:U58,4,FALSE))=TRUE,"",VLOOKUP(16,R44:U58,4,FALSE))</f>
        <v/>
      </c>
      <c r="E106" s="308"/>
      <c r="F106" s="47"/>
      <c r="G106"/>
      <c r="H106"/>
      <c r="I106"/>
      <c r="J106"/>
      <c r="K106"/>
      <c r="L106"/>
      <c r="M106"/>
      <c r="N106"/>
      <c r="O106"/>
      <c r="P106"/>
      <c r="Q106"/>
    </row>
    <row r="107" spans="1:20" ht="25.5" customHeight="1">
      <c r="A107" s="33">
        <v>17</v>
      </c>
      <c r="B107" s="264" t="str">
        <f>IF(ISERROR(VLOOKUP(17,R9:T39,2,FALSE))=TRUE,"",VLOOKUP(17,R9:T39,2,FALSE))</f>
        <v/>
      </c>
      <c r="C107" s="265" t="str">
        <f>IF(ISERROR(ROUND(VLOOKUP(17,R9:T39,3,FALSE),3))=TRUE,"",ROUND(VLOOKUP(17,R9:T39,3,FALSE),3))</f>
        <v/>
      </c>
      <c r="D107" s="266" t="str">
        <f>IF(ISERROR(VLOOKUP(17,R9:U39,4,FALSE))=TRUE,"",VLOOKUP(17,R9:U39,4,FALSE))</f>
        <v/>
      </c>
      <c r="E107" s="309"/>
      <c r="F107" s="48"/>
      <c r="G107"/>
      <c r="H107"/>
      <c r="I107"/>
      <c r="J107"/>
      <c r="K107"/>
      <c r="L107"/>
      <c r="M107"/>
      <c r="N107"/>
      <c r="O107"/>
      <c r="P107"/>
      <c r="Q107"/>
    </row>
    <row r="108" spans="1:20" ht="25.5" customHeight="1">
      <c r="A108" s="31">
        <v>18</v>
      </c>
      <c r="B108" s="269" t="str">
        <f>IF(ISERROR(VLOOKUP(18,R9:T39,2,FALSE))=TRUE,"",VLOOKUP(18,R9:T39,2,FALSE))</f>
        <v/>
      </c>
      <c r="C108" s="268" t="str">
        <f>IF(ISERROR(ROUND(VLOOKUP(18,R9:T39,3,FALSE),3))=TRUE,"",ROUND(VLOOKUP(18,R9:T39,3,FALSE),3))</f>
        <v/>
      </c>
      <c r="D108" s="270" t="str">
        <f>IF(ISERROR(VLOOKUP(18,R9:U39,4,FALSE))=TRUE,"",VLOOKUP(18,R9:U39,4,FALSE))</f>
        <v/>
      </c>
      <c r="E108" s="309"/>
      <c r="F108" s="47"/>
      <c r="G108"/>
      <c r="H108"/>
      <c r="I108"/>
      <c r="J108"/>
      <c r="K108"/>
      <c r="L108"/>
      <c r="M108"/>
      <c r="N108"/>
      <c r="O108"/>
      <c r="P108"/>
      <c r="Q108"/>
    </row>
    <row r="109" spans="1:20" ht="25.5" customHeight="1">
      <c r="A109" s="31">
        <v>19</v>
      </c>
      <c r="B109" s="264" t="str">
        <f>IF(ISERROR(VLOOKUP(19,R9:T39,2,FALSE))=TRUE,"",VLOOKUP(19,R9:T39,2,FALSE))</f>
        <v/>
      </c>
      <c r="C109" s="265" t="str">
        <f>IF(ISERROR(ROUND(VLOOKUP(19,R9:T39,3,FALSE),3))=TRUE,"",ROUND(VLOOKUP(19,R9:T39,3,FALSE),3))</f>
        <v/>
      </c>
      <c r="D109" s="266" t="str">
        <f>IF(ISERROR(VLOOKUP(19,R9:U39,4,FALSE))=TRUE,"",VLOOKUP(19,R9:U39,4,FALSE))</f>
        <v/>
      </c>
      <c r="E109" s="308"/>
      <c r="F109" s="47"/>
      <c r="G109"/>
      <c r="H109"/>
      <c r="I109"/>
      <c r="J109"/>
      <c r="K109"/>
      <c r="L109"/>
      <c r="M109"/>
      <c r="N109"/>
      <c r="O109"/>
      <c r="P109"/>
      <c r="Q109"/>
    </row>
    <row r="110" spans="1:20" ht="25.5" customHeight="1">
      <c r="A110" s="31">
        <v>20</v>
      </c>
      <c r="B110" s="267" t="str">
        <f>IF(ISERROR(VLOOKUP(20,R9:T39,2,FALSE))=TRUE,"",VLOOKUP(20,R9:T39,2,FALSE))</f>
        <v/>
      </c>
      <c r="C110" s="268" t="str">
        <f>IF(ISERROR(ROUND(VLOOKUP(20,R9:T39,3,FALSE),3))=TRUE,"",ROUND(VLOOKUP(20,R9:T39,3,FALSE),3))</f>
        <v/>
      </c>
      <c r="D110" s="266" t="str">
        <f>IF(ISERROR(VLOOKUP(20,R9:U39,4,FALSE))=TRUE,"",VLOOKUP(20,R9:U39,4,FALSE))</f>
        <v/>
      </c>
      <c r="E110" s="308"/>
      <c r="F110" s="47"/>
      <c r="G110"/>
      <c r="H110"/>
      <c r="I110"/>
      <c r="J110"/>
      <c r="K110"/>
      <c r="L110"/>
      <c r="M110"/>
      <c r="N110"/>
      <c r="O110"/>
      <c r="P110"/>
      <c r="Q110"/>
    </row>
    <row r="111" spans="1:20" ht="25.5" customHeight="1">
      <c r="A111" s="31">
        <v>21</v>
      </c>
      <c r="B111" s="264" t="str">
        <f>IF(ISERROR(VLOOKUP(21,R9:T39,2,FALSE))=TRUE,"",VLOOKUP(21,R9:T39,2,FALSE))</f>
        <v/>
      </c>
      <c r="C111" s="265" t="str">
        <f>IF(ISERROR(ROUND(VLOOKUP(21,R9:T39,3,FALSE),3))=TRUE,"",ROUND(VLOOKUP(21,R9:T39,3,FALSE),3))</f>
        <v/>
      </c>
      <c r="D111" s="266" t="str">
        <f>IF(ISERROR(VLOOKUP(21,R9:U39,4,FALSE))=TRUE,"",VLOOKUP(21,R9:U39,4,FALSE))</f>
        <v/>
      </c>
      <c r="E111" s="308"/>
      <c r="F111" s="47"/>
      <c r="G111"/>
      <c r="H111"/>
      <c r="I111"/>
      <c r="J111"/>
      <c r="K111"/>
      <c r="L111"/>
      <c r="M111"/>
      <c r="N111"/>
      <c r="O111"/>
      <c r="P111"/>
      <c r="Q111"/>
    </row>
    <row r="112" spans="1:20" ht="25.5" customHeight="1">
      <c r="A112" s="31">
        <v>22</v>
      </c>
      <c r="B112" s="267" t="str">
        <f>IF(ISERROR(VLOOKUP(22,R9:T39,2,FALSE))=TRUE,"",VLOOKUP(22,R9:T39,2,FALSE))</f>
        <v/>
      </c>
      <c r="C112" s="268" t="str">
        <f>IF(ISERROR(ROUND(VLOOKUP(22,R9:T39,3,FALSE),3))=TRUE,"",ROUND(VLOOKUP(22,R9:T39,3,FALSE),3))</f>
        <v/>
      </c>
      <c r="D112" s="266" t="str">
        <f>IF(ISERROR(VLOOKUP(22,R9:U39,4,FALSE))=TRUE,"",VLOOKUP(22,R9:U39,4,FALSE))</f>
        <v/>
      </c>
      <c r="E112" s="308"/>
      <c r="F112" s="47"/>
      <c r="G112"/>
      <c r="H112"/>
      <c r="I112"/>
      <c r="J112"/>
      <c r="K112"/>
      <c r="L112"/>
      <c r="M112"/>
      <c r="N112"/>
      <c r="O112"/>
      <c r="P112"/>
      <c r="Q112"/>
    </row>
    <row r="113" spans="1:17" ht="25.5" customHeight="1">
      <c r="A113" s="31">
        <v>23</v>
      </c>
      <c r="B113" s="264" t="str">
        <f>IF(ISERROR(VLOOKUP(23,R9:T39,2,FALSE))=TRUE,"",VLOOKUP(23,R9:T39,2,FALSE))</f>
        <v/>
      </c>
      <c r="C113" s="265" t="str">
        <f>IF(ISERROR(ROUND(VLOOKUP(23,R9:T39,3,FALSE),3))=TRUE,"",ROUND(VLOOKUP(23,R9:T39,3,FALSE),3))</f>
        <v/>
      </c>
      <c r="D113" s="266" t="str">
        <f>IF(ISERROR(VLOOKUP(23,R9:U39,4,FALSE))=TRUE,"",VLOOKUP(23,R9:U39,4,FALSE))</f>
        <v/>
      </c>
      <c r="E113" s="308"/>
      <c r="F113" s="47"/>
      <c r="G113"/>
      <c r="H113"/>
      <c r="I113"/>
      <c r="J113"/>
      <c r="K113"/>
      <c r="L113"/>
      <c r="M113"/>
      <c r="N113"/>
      <c r="O113"/>
      <c r="P113"/>
      <c r="Q113"/>
    </row>
    <row r="114" spans="1:17" ht="25.5" customHeight="1">
      <c r="A114" s="31">
        <v>24</v>
      </c>
      <c r="B114" s="267" t="str">
        <f>IF(ISERROR(VLOOKUP(24,R9:T39,2,FALSE))=TRUE,"",VLOOKUP(24,R9:T39,2,FALSE))</f>
        <v/>
      </c>
      <c r="C114" s="268" t="str">
        <f>IF(ISERROR(ROUND(VLOOKUP(24,R9:T39,3,FALSE),3))=TRUE,"",ROUND(VLOOKUP(24,R9:T39,3,FALSE),3))</f>
        <v/>
      </c>
      <c r="D114" s="266" t="str">
        <f>IF(ISERROR(VLOOKUP(24,R9:U39,4,FALSE))=TRUE,"",VLOOKUP(24,R9:U39,4,FALSE))</f>
        <v/>
      </c>
      <c r="E114" s="308"/>
      <c r="F114" s="47"/>
      <c r="G114"/>
      <c r="H114"/>
      <c r="I114"/>
      <c r="J114"/>
      <c r="K114"/>
      <c r="L114"/>
      <c r="M114"/>
      <c r="N114"/>
      <c r="O114"/>
      <c r="P114"/>
      <c r="Q114"/>
    </row>
    <row r="115" spans="1:17" ht="25.5" customHeight="1">
      <c r="A115" s="33">
        <v>25</v>
      </c>
      <c r="B115" s="269" t="str">
        <f>IF(ISERROR(VLOOKUP(25,R9:T39,2,FALSE))=TRUE,"",VLOOKUP(25,R9:T39,2,FALSE))</f>
        <v/>
      </c>
      <c r="C115" s="268" t="str">
        <f>IF(ISERROR(ROUND(VLOOKUP(25,R9:T39,3,FALSE),3))=TRUE,"",ROUND(VLOOKUP(25,R9:T39,3,FALSE),3))</f>
        <v/>
      </c>
      <c r="D115" s="270" t="str">
        <f>IF(ISERROR(VLOOKUP(25,R9:U39,4,FALSE))=TRUE,"",VLOOKUP(25,R9:U39,4,FALSE))</f>
        <v/>
      </c>
      <c r="E115" s="309"/>
      <c r="F115" s="48"/>
      <c r="G115"/>
      <c r="H115"/>
      <c r="I115"/>
      <c r="J115"/>
      <c r="K115"/>
      <c r="L115"/>
      <c r="M115"/>
      <c r="N115"/>
      <c r="O115"/>
      <c r="P115"/>
      <c r="Q115"/>
    </row>
    <row r="116" spans="1:17" ht="25.5" customHeight="1">
      <c r="A116" s="31">
        <v>26</v>
      </c>
      <c r="B116" s="264" t="str">
        <f>IF(ISERROR(VLOOKUP(26,R9:T39,2,FALSE))=TRUE,"",VLOOKUP(26,R9:T39,2,FALSE))</f>
        <v/>
      </c>
      <c r="C116" s="265" t="str">
        <f>IF(ISERROR(ROUND(VLOOKUP(26,R9:T39,3,FALSE),3))=TRUE,"",ROUND(VLOOKUP(26,R9:T39,3,FALSE),3))</f>
        <v/>
      </c>
      <c r="D116" s="266" t="str">
        <f>IF(ISERROR(VLOOKUP(26,R9:U39,4,FALSE))=TRUE,"",VLOOKUP(26,R9:U39,4,FALSE))</f>
        <v/>
      </c>
      <c r="E116" s="308"/>
      <c r="F116" s="47"/>
      <c r="G116"/>
      <c r="H116"/>
      <c r="I116"/>
      <c r="J116"/>
      <c r="K116"/>
      <c r="L116"/>
      <c r="M116"/>
      <c r="N116"/>
      <c r="O116"/>
      <c r="P116"/>
      <c r="Q116"/>
    </row>
    <row r="117" spans="1:17" ht="25.5" customHeight="1">
      <c r="A117" s="31">
        <v>27</v>
      </c>
      <c r="B117" s="267" t="str">
        <f>IF(ISERROR(VLOOKUP(27,R9:T39,2,FALSE))=TRUE,"",VLOOKUP(27,R9:T39,2,FALSE))</f>
        <v/>
      </c>
      <c r="C117" s="268" t="str">
        <f>IF(ISERROR(ROUND(VLOOKUP(27,R9:T39,3,FALSE),3))=TRUE,"",ROUND(VLOOKUP(27,R9:T39,3,FALSE),3))</f>
        <v/>
      </c>
      <c r="D117" s="266" t="str">
        <f>IF(ISERROR(VLOOKUP(27,R9:U39,4,FALSE))=TRUE,"",VLOOKUP(27,R9:U39,4,FALSE))</f>
        <v/>
      </c>
      <c r="E117" s="308"/>
      <c r="F117" s="47"/>
      <c r="G117"/>
      <c r="H117"/>
      <c r="I117"/>
      <c r="J117"/>
      <c r="K117"/>
      <c r="L117"/>
      <c r="M117"/>
      <c r="N117"/>
      <c r="O117"/>
      <c r="P117"/>
      <c r="Q117"/>
    </row>
    <row r="118" spans="1:17" ht="25.5" customHeight="1">
      <c r="A118" s="31">
        <v>28</v>
      </c>
      <c r="B118" s="264" t="str">
        <f>IF(ISERROR(VLOOKUP(28,R9:T39,2,FALSE))=TRUE,"",VLOOKUP(28,R9:T39,2,FALSE))</f>
        <v/>
      </c>
      <c r="C118" s="265" t="str">
        <f>IF(ISERROR(ROUND(VLOOKUP(28,R9:T39,3,FALSE),3))=TRUE,"",ROUND(VLOOKUP(28,R9:T39,3,FALSE),3))</f>
        <v/>
      </c>
      <c r="D118" s="266" t="str">
        <f>IF(ISERROR(VLOOKUP(28,R9:U39,4,FALSE))=TRUE,"",VLOOKUP(28,R9:U39,4,FALSE))</f>
        <v/>
      </c>
      <c r="E118" s="308"/>
      <c r="F118" s="47"/>
      <c r="G118"/>
      <c r="H118"/>
      <c r="I118"/>
      <c r="J118"/>
      <c r="K118"/>
      <c r="L118"/>
      <c r="M118"/>
      <c r="N118"/>
      <c r="O118"/>
      <c r="P118"/>
      <c r="Q118"/>
    </row>
    <row r="119" spans="1:17" ht="25.5" customHeight="1">
      <c r="A119" s="31">
        <v>29</v>
      </c>
      <c r="B119" s="264" t="str">
        <f>IF(ISERROR(VLOOKUP(28,R10:T40,2,FALSE))=TRUE,"",VLOOKUP(28,R10:T40,2,FALSE))</f>
        <v/>
      </c>
      <c r="C119" s="268" t="str">
        <f>IF(ISERROR(ROUND(VLOOKUP(29,R9:T39,3,FALSE),3))=TRUE,"",ROUND(VLOOKUP(29,R9:T39,3,FALSE),3))</f>
        <v/>
      </c>
      <c r="D119" s="266" t="str">
        <f>IF(ISERROR(VLOOKUP(29,R9:U39,4,FALSE))=TRUE,"",VLOOKUP(29,R9:U39,4,FALSE))</f>
        <v/>
      </c>
      <c r="E119" s="308"/>
      <c r="F119" s="47"/>
      <c r="G119"/>
      <c r="H119"/>
      <c r="I119"/>
      <c r="J119"/>
      <c r="K119"/>
      <c r="L119"/>
      <c r="M119"/>
      <c r="N119"/>
      <c r="O119"/>
      <c r="P119"/>
      <c r="Q119"/>
    </row>
    <row r="120" spans="1:17" ht="25.5" customHeight="1">
      <c r="A120" s="31">
        <v>30</v>
      </c>
      <c r="B120" s="264" t="str">
        <f>IF(ISERROR(VLOOKUP(28,R11:T41,2,FALSE))=TRUE,"",VLOOKUP(28,R11:T41,2,FALSE))</f>
        <v/>
      </c>
      <c r="C120" s="265" t="str">
        <f>IF(ISERROR(ROUND(VLOOKUP(30,R9:T39,3,FALSE),3))=TRUE,"",ROUND(VLOOKUP(30,R9:T39,3,FALSE),3))</f>
        <v/>
      </c>
      <c r="D120" s="266" t="str">
        <f>IF(ISERROR(VLOOKUP(30,R9:U39,4,FALSE))=TRUE,"",VLOOKUP(30,R9:U39,4,FALSE))</f>
        <v/>
      </c>
      <c r="E120" s="308"/>
      <c r="F120" s="47"/>
      <c r="G120"/>
      <c r="H120"/>
      <c r="I120"/>
      <c r="J120"/>
      <c r="K120"/>
      <c r="L120"/>
      <c r="M120"/>
      <c r="N120"/>
      <c r="O120"/>
      <c r="P120"/>
      <c r="Q120"/>
    </row>
    <row r="121" spans="1:17" ht="25.5" customHeight="1">
      <c r="A121" s="31">
        <v>31</v>
      </c>
      <c r="B121" s="267" t="str">
        <f>IF(ISERROR(VLOOKUP(31,R9:T39,2,FALSE))=TRUE,"",VLOOKUP(31,R9:T39,2,FALSE))</f>
        <v/>
      </c>
      <c r="C121" s="268" t="str">
        <f>IF(ISERROR(ROUND(VLOOKUP(31,R9:T39,3,FALSE),3))=TRUE,"",ROUND(VLOOKUP(31,R9:T39,3,FALSE),3))</f>
        <v/>
      </c>
      <c r="D121" s="266" t="str">
        <f>IF(ISERROR(VLOOKUP(31,R9:U39,4,FALSE))=TRUE,"",VLOOKUP(31,R9:U39,4,FALSE))</f>
        <v/>
      </c>
      <c r="E121" s="308"/>
      <c r="F121" s="47"/>
      <c r="G121"/>
      <c r="H121"/>
      <c r="I121"/>
      <c r="J121"/>
      <c r="K121"/>
      <c r="L121"/>
      <c r="M121"/>
      <c r="N121"/>
      <c r="O121"/>
      <c r="P121"/>
      <c r="Q121"/>
    </row>
    <row r="122" spans="1:17" ht="25.5" customHeight="1">
      <c r="A122" s="31">
        <v>32</v>
      </c>
      <c r="B122" s="264" t="str">
        <f>IF(ISERROR(VLOOKUP(32,R9:T39,2,FALSE))=TRUE,"",VLOOKUP(32,R9:T39,2,FALSE))</f>
        <v/>
      </c>
      <c r="C122" s="271" t="str">
        <f>IF(ISERROR(ROUND(VLOOKUP(32,R9:T39,3,FALSE),3))=TRUE,"",ROUND(VLOOKUP(32,R9:T39,3,FALSE),3))</f>
        <v/>
      </c>
      <c r="D122" s="266" t="str">
        <f>IF(ISERROR(VLOOKUP(32,R9:U39,4,FALSE))=TRUE,"",VLOOKUP(32,R9:U39,4,FALSE))</f>
        <v/>
      </c>
      <c r="E122" s="308"/>
      <c r="F122" s="47"/>
    </row>
    <row r="123" spans="1:17" ht="25.5" customHeight="1">
      <c r="A123" s="33">
        <v>33</v>
      </c>
      <c r="B123" s="264" t="str">
        <f>IF(ISERROR(VLOOKUP(28,R14:T44,2,FALSE))=TRUE,"",VLOOKUP(28,R14:T44,2,FALSE))</f>
        <v/>
      </c>
      <c r="C123" s="271" t="str">
        <f>IF(ISERROR(ROUND(VLOOKUP(32,R10:T40,3,FALSE),3))=TRUE,"",ROUND(VLOOKUP(32,R10:T40,3,FALSE),3))</f>
        <v/>
      </c>
      <c r="D123" s="266" t="str">
        <f>IF(ISERROR(VLOOKUP(32,R10:U40,4,FALSE))=TRUE,"",VLOOKUP(32,R10:U40,4,FALSE))</f>
        <v/>
      </c>
      <c r="E123" s="309"/>
      <c r="F123" s="48"/>
      <c r="G123"/>
      <c r="H123"/>
      <c r="I123"/>
      <c r="J123"/>
      <c r="K123"/>
      <c r="L123"/>
      <c r="M123"/>
      <c r="N123"/>
      <c r="O123"/>
      <c r="P123"/>
      <c r="Q123"/>
    </row>
    <row r="124" spans="1:17" ht="25.5" customHeight="1">
      <c r="A124" s="31">
        <v>34</v>
      </c>
      <c r="B124" s="264" t="str">
        <f>IF(ISERROR(VLOOKUP(28,R15:T45,2,FALSE))=TRUE,"",VLOOKUP(28,R15:T45,2,FALSE))</f>
        <v/>
      </c>
      <c r="C124" s="271" t="str">
        <f>IF(ISERROR(ROUND(VLOOKUP(32,R11:T41,3,FALSE),3))=TRUE,"",ROUND(VLOOKUP(32,R11:T41,3,FALSE),3))</f>
        <v/>
      </c>
      <c r="D124" s="266" t="str">
        <f>IF(ISERROR(VLOOKUP(32,R11:U41,4,FALSE))=TRUE,"",VLOOKUP(32,R11:U41,4,FALSE))</f>
        <v/>
      </c>
      <c r="E124" s="308"/>
      <c r="F124" s="47"/>
    </row>
    <row r="125" spans="1:17" ht="25.5" customHeight="1">
      <c r="A125" s="31">
        <v>35</v>
      </c>
      <c r="B125" s="264" t="str">
        <f>IF(ISERROR(VLOOKUP(28,R16:T46,2,FALSE))=TRUE,"",VLOOKUP(28,R16:T46,2,FALSE))</f>
        <v/>
      </c>
      <c r="C125" s="271" t="str">
        <f>IF(ISERROR(ROUND(VLOOKUP(32,R12:T42,3,FALSE),3))=TRUE,"",ROUND(VLOOKUP(32,R12:T42,3,FALSE),3))</f>
        <v/>
      </c>
      <c r="D125" s="266" t="str">
        <f>IF(ISERROR(VLOOKUP(32,R12:U42,4,FALSE))=TRUE,"",VLOOKUP(32,R12:U42,4,FALSE))</f>
        <v/>
      </c>
      <c r="E125" s="308"/>
      <c r="F125" s="47"/>
    </row>
    <row r="126" spans="1:17" ht="25.5" customHeight="1">
      <c r="A126" s="31">
        <v>36</v>
      </c>
      <c r="B126" s="264" t="str">
        <f>IF(ISERROR(VLOOKUP(28,R17:T47,2,FALSE))=TRUE,"",VLOOKUP(28,R17:T47,2,FALSE))</f>
        <v/>
      </c>
      <c r="C126" s="271" t="str">
        <f>IF(ISERROR(ROUND(VLOOKUP(32,R13:T43,3,FALSE),3))=TRUE,"",ROUND(VLOOKUP(32,R13:T43,3,FALSE),3))</f>
        <v/>
      </c>
      <c r="D126" s="266" t="str">
        <f>IF(ISERROR(VLOOKUP(32,R13:U43,4,FALSE))=TRUE,"",VLOOKUP(32,R13:U43,4,FALSE))</f>
        <v/>
      </c>
      <c r="E126" s="308"/>
      <c r="F126" s="47"/>
    </row>
    <row r="127" spans="1:17" ht="25.5" customHeight="1" thickBot="1">
      <c r="A127" s="32">
        <v>37</v>
      </c>
      <c r="B127" s="264" t="str">
        <f>IF(ISERROR(VLOOKUP(28,R18:T48,2,FALSE))=TRUE,"",VLOOKUP(28,R18:T48,2,FALSE))</f>
        <v/>
      </c>
      <c r="C127" s="271" t="str">
        <f>IF(ISERROR(ROUND(VLOOKUP(32,R14:T44,3,FALSE),3))=TRUE,"",ROUND(VLOOKUP(32,R14:T44,3,FALSE),3))</f>
        <v/>
      </c>
      <c r="D127" s="266" t="str">
        <f>IF(ISERROR(VLOOKUP(32,R14:U44,4,FALSE))=TRUE,"",VLOOKUP(32,R14:U44,4,FALSE))</f>
        <v/>
      </c>
      <c r="E127" s="310"/>
      <c r="F127" s="49"/>
    </row>
    <row r="128" spans="1:17" ht="18.75" thickTop="1"/>
  </sheetData>
  <sheetProtection password="CAC7" sheet="1" objects="1" scenarios="1"/>
  <mergeCells count="17">
    <mergeCell ref="C1:N1"/>
    <mergeCell ref="O1:Q1"/>
    <mergeCell ref="A89:B89"/>
    <mergeCell ref="C5:H5"/>
    <mergeCell ref="J5:O5"/>
    <mergeCell ref="O2:Q2"/>
    <mergeCell ref="A5:A6"/>
    <mergeCell ref="B5:B6"/>
    <mergeCell ref="I5:I6"/>
    <mergeCell ref="P5:P6"/>
    <mergeCell ref="C2:N2"/>
    <mergeCell ref="C3:N3"/>
    <mergeCell ref="T5:T6"/>
    <mergeCell ref="U5:U6"/>
    <mergeCell ref="R5:R6"/>
    <mergeCell ref="Q5:Q6"/>
    <mergeCell ref="S5:S6"/>
  </mergeCells>
  <phoneticPr fontId="0" type="noConversion"/>
  <printOptions horizontalCentered="1"/>
  <pageMargins left="0.5" right="0.5" top="1.075" bottom="0.5" header="0.5" footer="0.5"/>
  <pageSetup paperSize="9" scale="4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Open Quals</vt:lpstr>
      <vt:lpstr>Open Elims</vt:lpstr>
      <vt:lpstr>Graph2</vt:lpstr>
      <vt:lpstr>Graph1</vt:lpstr>
      <vt:lpstr>'Open Elims'!Print_Area</vt:lpstr>
      <vt:lpstr>'Open Quals'!Print_Area</vt:lpstr>
      <vt:lpstr>'Open Elims'!Print_Titles</vt:lpstr>
      <vt:lpstr>'Open Quals'!Print_Titles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Fluitt Home</dc:creator>
  <cp:lastModifiedBy> GSAI</cp:lastModifiedBy>
  <cp:lastPrinted>2011-07-04T20:32:57Z</cp:lastPrinted>
  <dcterms:created xsi:type="dcterms:W3CDTF">2001-09-27T21:56:09Z</dcterms:created>
  <dcterms:modified xsi:type="dcterms:W3CDTF">2011-09-19T21:49:04Z</dcterms:modified>
</cp:coreProperties>
</file>